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78614000T\Desktop\"/>
    </mc:Choice>
  </mc:AlternateContent>
  <xr:revisionPtr revIDLastSave="0" documentId="13_ncr:1_{7E18D231-BF7F-43FE-B1AE-67DD5B3DDB87}" xr6:coauthVersionLast="47" xr6:coauthVersionMax="47" xr10:uidLastSave="{00000000-0000-0000-0000-000000000000}"/>
  <bookViews>
    <workbookView xWindow="-120" yWindow="-120" windowWidth="29040" windowHeight="15720" xr2:uid="{D0DE551F-615B-493A-B006-C260C8CC55C4}"/>
  </bookViews>
  <sheets>
    <sheet name="Hoja1" sheetId="1" r:id="rId1"/>
  </sheets>
  <externalReferences>
    <externalReference r:id="rId2"/>
  </externalReferences>
  <definedNames>
    <definedName name="ANTIGLABORAL">[1]DataBase!$K$37:$L$46</definedName>
    <definedName name="DATABASEMAXIMA">[1]DataBase!$G$18</definedName>
    <definedName name="DATABASICAS">[1]DataBase!$A$6:$D$10</definedName>
    <definedName name="DATADESTINO">[1]DataBase!$A$14:$C$43</definedName>
    <definedName name="EPIGRAFES">[1]DataBase!$G$37:$I$41</definedName>
    <definedName name="EXTRA">[1]DataBase!$A$62:$D$66</definedName>
    <definedName name="GRUPO">Hoja1!$V:$V</definedName>
    <definedName name="GRUPOT">Hoja1!$Y:$Y</definedName>
    <definedName name="LABORAL">[1]DataBase!$G$23:$N$33</definedName>
    <definedName name="NIVEL">Hoja1!$W:$W</definedName>
    <definedName name="NIVEL2">Hoja1!$X:$X</definedName>
    <definedName name="SECCIONES">'[1]Codificacion Orgánica'!$A$2:$F$57</definedName>
    <definedName name="SSFUNCIONARIOS">[1]DataBase!$F$5:$M$8</definedName>
    <definedName name="SSLABORAL">[1]DataBase!$F$11:$L$12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236" i="1" l="1"/>
  <c r="AZ236" i="1"/>
  <c r="AY236" i="1"/>
  <c r="AQ236" i="1"/>
  <c r="AP236" i="1"/>
  <c r="AN236" i="1"/>
  <c r="AM236" i="1"/>
  <c r="AL236" i="1"/>
  <c r="AK236" i="1"/>
  <c r="AJ236" i="1"/>
  <c r="AH236" i="1"/>
  <c r="AF236" i="1"/>
  <c r="AG236" i="1" s="1"/>
  <c r="Y236" i="1"/>
  <c r="I236" i="1"/>
  <c r="H236" i="1"/>
  <c r="G236" i="1"/>
  <c r="F236" i="1"/>
  <c r="AZ235" i="1"/>
  <c r="AX235" i="1"/>
  <c r="AQ235" i="1"/>
  <c r="AP235" i="1"/>
  <c r="AO235" i="1"/>
  <c r="AN235" i="1"/>
  <c r="AM235" i="1"/>
  <c r="AL235" i="1"/>
  <c r="AK235" i="1"/>
  <c r="AJ235" i="1"/>
  <c r="AF235" i="1"/>
  <c r="Y235" i="1"/>
  <c r="AH235" i="1" s="1"/>
  <c r="I235" i="1"/>
  <c r="H235" i="1"/>
  <c r="G235" i="1"/>
  <c r="AZ234" i="1"/>
  <c r="AX234" i="1"/>
  <c r="AQ234" i="1"/>
  <c r="AP234" i="1"/>
  <c r="AO234" i="1"/>
  <c r="AN234" i="1"/>
  <c r="AM234" i="1"/>
  <c r="AL234" i="1"/>
  <c r="AK234" i="1"/>
  <c r="AJ234" i="1"/>
  <c r="AF234" i="1"/>
  <c r="Y234" i="1"/>
  <c r="AH234" i="1" s="1"/>
  <c r="I234" i="1"/>
  <c r="H234" i="1"/>
  <c r="G234" i="1"/>
  <c r="AZ233" i="1"/>
  <c r="AX233" i="1"/>
  <c r="AQ233" i="1"/>
  <c r="AP233" i="1"/>
  <c r="AO233" i="1"/>
  <c r="AN233" i="1"/>
  <c r="AM233" i="1"/>
  <c r="AL233" i="1"/>
  <c r="AK233" i="1"/>
  <c r="AJ233" i="1"/>
  <c r="AF233" i="1"/>
  <c r="Y233" i="1"/>
  <c r="AH233" i="1" s="1"/>
  <c r="I233" i="1"/>
  <c r="H233" i="1"/>
  <c r="G233" i="1"/>
  <c r="AZ232" i="1"/>
  <c r="AX232" i="1"/>
  <c r="AQ232" i="1"/>
  <c r="AP232" i="1"/>
  <c r="AO232" i="1"/>
  <c r="AN232" i="1"/>
  <c r="AM232" i="1"/>
  <c r="AL232" i="1"/>
  <c r="AK232" i="1"/>
  <c r="AJ232" i="1"/>
  <c r="AF232" i="1"/>
  <c r="Y232" i="1"/>
  <c r="AH232" i="1" s="1"/>
  <c r="I232" i="1"/>
  <c r="H232" i="1"/>
  <c r="G232" i="1"/>
  <c r="AZ231" i="1"/>
  <c r="AX231" i="1"/>
  <c r="AQ231" i="1"/>
  <c r="AP231" i="1"/>
  <c r="AO231" i="1"/>
  <c r="AN231" i="1"/>
  <c r="AM231" i="1"/>
  <c r="AL231" i="1"/>
  <c r="AK231" i="1"/>
  <c r="AJ231" i="1"/>
  <c r="AF231" i="1"/>
  <c r="Y231" i="1"/>
  <c r="AH231" i="1" s="1"/>
  <c r="I231" i="1"/>
  <c r="H231" i="1"/>
  <c r="G231" i="1"/>
  <c r="F231" i="1"/>
  <c r="AZ230" i="1"/>
  <c r="AX230" i="1"/>
  <c r="AQ230" i="1"/>
  <c r="AP230" i="1"/>
  <c r="AO230" i="1"/>
  <c r="AN230" i="1"/>
  <c r="AM230" i="1"/>
  <c r="AL230" i="1"/>
  <c r="AK230" i="1"/>
  <c r="AJ230" i="1"/>
  <c r="AF230" i="1"/>
  <c r="Y230" i="1"/>
  <c r="AH230" i="1" s="1"/>
  <c r="I230" i="1"/>
  <c r="H230" i="1"/>
  <c r="G230" i="1"/>
  <c r="F230" i="1"/>
  <c r="AZ229" i="1"/>
  <c r="AX229" i="1"/>
  <c r="AQ229" i="1"/>
  <c r="AP229" i="1"/>
  <c r="AO229" i="1"/>
  <c r="AN229" i="1"/>
  <c r="AM229" i="1"/>
  <c r="AL229" i="1"/>
  <c r="AK229" i="1"/>
  <c r="AJ229" i="1"/>
  <c r="AF229" i="1"/>
  <c r="Y229" i="1"/>
  <c r="AH229" i="1" s="1"/>
  <c r="I229" i="1"/>
  <c r="H229" i="1"/>
  <c r="G229" i="1"/>
  <c r="F229" i="1"/>
  <c r="AZ228" i="1"/>
  <c r="AX228" i="1"/>
  <c r="AQ228" i="1"/>
  <c r="AP228" i="1"/>
  <c r="AO228" i="1"/>
  <c r="AN228" i="1"/>
  <c r="AM228" i="1"/>
  <c r="AL228" i="1"/>
  <c r="AK228" i="1"/>
  <c r="AJ228" i="1"/>
  <c r="AF228" i="1"/>
  <c r="Y228" i="1"/>
  <c r="AG228" i="1" s="1"/>
  <c r="I228" i="1"/>
  <c r="H228" i="1"/>
  <c r="G228" i="1"/>
  <c r="F228" i="1"/>
  <c r="AZ227" i="1"/>
  <c r="AX227" i="1"/>
  <c r="AQ227" i="1"/>
  <c r="AP227" i="1"/>
  <c r="AO227" i="1"/>
  <c r="AN227" i="1"/>
  <c r="AM227" i="1"/>
  <c r="AL227" i="1"/>
  <c r="AK227" i="1"/>
  <c r="AJ227" i="1"/>
  <c r="AF227" i="1"/>
  <c r="Y227" i="1"/>
  <c r="I227" i="1"/>
  <c r="H227" i="1"/>
  <c r="G227" i="1"/>
  <c r="F227" i="1"/>
  <c r="AZ226" i="1"/>
  <c r="AX226" i="1"/>
  <c r="AQ226" i="1"/>
  <c r="AP226" i="1"/>
  <c r="AO226" i="1"/>
  <c r="AN226" i="1"/>
  <c r="AM226" i="1"/>
  <c r="AL226" i="1"/>
  <c r="AK226" i="1"/>
  <c r="AJ226" i="1"/>
  <c r="AF226" i="1"/>
  <c r="Y226" i="1"/>
  <c r="AG226" i="1" s="1"/>
  <c r="I226" i="1"/>
  <c r="H226" i="1"/>
  <c r="G226" i="1"/>
  <c r="F226" i="1"/>
  <c r="AZ225" i="1"/>
  <c r="AX225" i="1"/>
  <c r="AQ225" i="1"/>
  <c r="AP225" i="1"/>
  <c r="AO225" i="1"/>
  <c r="AN225" i="1"/>
  <c r="AM225" i="1"/>
  <c r="AL225" i="1"/>
  <c r="AK225" i="1"/>
  <c r="AJ225" i="1"/>
  <c r="AF225" i="1"/>
  <c r="Y225" i="1"/>
  <c r="AH225" i="1" s="1"/>
  <c r="I225" i="1"/>
  <c r="H225" i="1"/>
  <c r="G225" i="1"/>
  <c r="F225" i="1"/>
  <c r="AZ224" i="1"/>
  <c r="AX224" i="1"/>
  <c r="AQ224" i="1"/>
  <c r="AP224" i="1"/>
  <c r="AO224" i="1"/>
  <c r="AN224" i="1"/>
  <c r="AM224" i="1"/>
  <c r="AL224" i="1"/>
  <c r="AK224" i="1"/>
  <c r="AJ224" i="1"/>
  <c r="AF224" i="1"/>
  <c r="Y224" i="1"/>
  <c r="AH224" i="1" s="1"/>
  <c r="I224" i="1"/>
  <c r="H224" i="1"/>
  <c r="G224" i="1"/>
  <c r="F224" i="1"/>
  <c r="AZ223" i="1"/>
  <c r="AX223" i="1"/>
  <c r="AQ223" i="1"/>
  <c r="AP223" i="1"/>
  <c r="AO223" i="1"/>
  <c r="AN223" i="1"/>
  <c r="AM223" i="1"/>
  <c r="AL223" i="1"/>
  <c r="AK223" i="1"/>
  <c r="AJ223" i="1"/>
  <c r="AF223" i="1"/>
  <c r="Y223" i="1"/>
  <c r="AH223" i="1" s="1"/>
  <c r="I223" i="1"/>
  <c r="H223" i="1"/>
  <c r="G223" i="1"/>
  <c r="F223" i="1"/>
  <c r="AZ222" i="1"/>
  <c r="AX222" i="1"/>
  <c r="AQ222" i="1"/>
  <c r="AP222" i="1"/>
  <c r="AO222" i="1"/>
  <c r="AN222" i="1"/>
  <c r="AM222" i="1"/>
  <c r="AL222" i="1"/>
  <c r="AK222" i="1"/>
  <c r="AJ222" i="1"/>
  <c r="AF222" i="1"/>
  <c r="Y222" i="1"/>
  <c r="AG222" i="1" s="1"/>
  <c r="I222" i="1"/>
  <c r="H222" i="1"/>
  <c r="G222" i="1"/>
  <c r="F222" i="1"/>
  <c r="AZ221" i="1"/>
  <c r="AX221" i="1"/>
  <c r="AQ221" i="1"/>
  <c r="AP221" i="1"/>
  <c r="AO221" i="1"/>
  <c r="AN221" i="1"/>
  <c r="AM221" i="1"/>
  <c r="AL221" i="1"/>
  <c r="AK221" i="1"/>
  <c r="AJ221" i="1"/>
  <c r="AF221" i="1"/>
  <c r="Y221" i="1"/>
  <c r="AH221" i="1" s="1"/>
  <c r="I221" i="1"/>
  <c r="H221" i="1"/>
  <c r="G221" i="1"/>
  <c r="F221" i="1"/>
  <c r="AZ220" i="1"/>
  <c r="AX220" i="1"/>
  <c r="AQ220" i="1"/>
  <c r="AP220" i="1"/>
  <c r="AO220" i="1"/>
  <c r="AN220" i="1"/>
  <c r="AM220" i="1"/>
  <c r="AL220" i="1"/>
  <c r="AK220" i="1"/>
  <c r="AJ220" i="1"/>
  <c r="AF220" i="1"/>
  <c r="Y220" i="1"/>
  <c r="AG220" i="1" s="1"/>
  <c r="I220" i="1"/>
  <c r="H220" i="1"/>
  <c r="G220" i="1"/>
  <c r="F220" i="1"/>
  <c r="AZ219" i="1"/>
  <c r="AX219" i="1"/>
  <c r="AQ219" i="1"/>
  <c r="AP219" i="1"/>
  <c r="AO219" i="1"/>
  <c r="AN219" i="1"/>
  <c r="AM219" i="1"/>
  <c r="AL219" i="1"/>
  <c r="AK219" i="1"/>
  <c r="AJ219" i="1"/>
  <c r="AF219" i="1"/>
  <c r="Y219" i="1"/>
  <c r="AH219" i="1" s="1"/>
  <c r="I219" i="1"/>
  <c r="H219" i="1"/>
  <c r="G219" i="1"/>
  <c r="F219" i="1"/>
  <c r="AZ218" i="1"/>
  <c r="AX218" i="1"/>
  <c r="AQ218" i="1"/>
  <c r="AP218" i="1"/>
  <c r="AO218" i="1"/>
  <c r="AN218" i="1"/>
  <c r="AM218" i="1"/>
  <c r="AL218" i="1"/>
  <c r="AK218" i="1"/>
  <c r="AJ218" i="1"/>
  <c r="AF218" i="1"/>
  <c r="Y218" i="1"/>
  <c r="AH218" i="1" s="1"/>
  <c r="I218" i="1"/>
  <c r="H218" i="1"/>
  <c r="G218" i="1"/>
  <c r="F218" i="1"/>
  <c r="AZ217" i="1"/>
  <c r="AX217" i="1"/>
  <c r="AQ217" i="1"/>
  <c r="AP217" i="1"/>
  <c r="AO217" i="1"/>
  <c r="AN217" i="1"/>
  <c r="AM217" i="1"/>
  <c r="AL217" i="1"/>
  <c r="AK217" i="1"/>
  <c r="AJ217" i="1"/>
  <c r="AF217" i="1"/>
  <c r="Y217" i="1"/>
  <c r="AH217" i="1" s="1"/>
  <c r="I217" i="1"/>
  <c r="H217" i="1"/>
  <c r="G217" i="1"/>
  <c r="F217" i="1"/>
  <c r="AZ216" i="1"/>
  <c r="AX216" i="1"/>
  <c r="AQ216" i="1"/>
  <c r="AP216" i="1"/>
  <c r="AO216" i="1"/>
  <c r="AN216" i="1"/>
  <c r="AM216" i="1"/>
  <c r="AL216" i="1"/>
  <c r="AK216" i="1"/>
  <c r="AJ216" i="1"/>
  <c r="AF216" i="1"/>
  <c r="Y216" i="1"/>
  <c r="AH216" i="1" s="1"/>
  <c r="I216" i="1"/>
  <c r="H216" i="1"/>
  <c r="G216" i="1"/>
  <c r="F216" i="1"/>
  <c r="AZ215" i="1"/>
  <c r="AX215" i="1"/>
  <c r="AQ215" i="1"/>
  <c r="AP215" i="1"/>
  <c r="AO215" i="1"/>
  <c r="AN215" i="1"/>
  <c r="AM215" i="1"/>
  <c r="AL215" i="1"/>
  <c r="AK215" i="1"/>
  <c r="AJ215" i="1"/>
  <c r="AF215" i="1"/>
  <c r="Y215" i="1"/>
  <c r="AH215" i="1" s="1"/>
  <c r="I215" i="1"/>
  <c r="H215" i="1"/>
  <c r="G215" i="1"/>
  <c r="F215" i="1"/>
  <c r="AZ214" i="1"/>
  <c r="AX214" i="1"/>
  <c r="AQ214" i="1"/>
  <c r="AP214" i="1"/>
  <c r="AO214" i="1"/>
  <c r="AN214" i="1"/>
  <c r="AM214" i="1"/>
  <c r="AL214" i="1"/>
  <c r="AK214" i="1"/>
  <c r="AJ214" i="1"/>
  <c r="AF214" i="1"/>
  <c r="Y214" i="1"/>
  <c r="AG214" i="1" s="1"/>
  <c r="I214" i="1"/>
  <c r="H214" i="1"/>
  <c r="G214" i="1"/>
  <c r="F214" i="1"/>
  <c r="AZ213" i="1"/>
  <c r="AX213" i="1"/>
  <c r="AQ213" i="1"/>
  <c r="AP213" i="1"/>
  <c r="AO213" i="1"/>
  <c r="AN213" i="1"/>
  <c r="AM213" i="1"/>
  <c r="AL213" i="1"/>
  <c r="AK213" i="1"/>
  <c r="AJ213" i="1"/>
  <c r="AF213" i="1"/>
  <c r="Y213" i="1"/>
  <c r="AH213" i="1" s="1"/>
  <c r="I213" i="1"/>
  <c r="H213" i="1"/>
  <c r="G213" i="1"/>
  <c r="F213" i="1"/>
  <c r="AZ212" i="1"/>
  <c r="AX212" i="1"/>
  <c r="AQ212" i="1"/>
  <c r="AP212" i="1"/>
  <c r="AO212" i="1"/>
  <c r="AN212" i="1"/>
  <c r="AM212" i="1"/>
  <c r="AL212" i="1"/>
  <c r="AK212" i="1"/>
  <c r="AJ212" i="1"/>
  <c r="AF212" i="1"/>
  <c r="Y212" i="1"/>
  <c r="AH212" i="1" s="1"/>
  <c r="I212" i="1"/>
  <c r="H212" i="1"/>
  <c r="G212" i="1"/>
  <c r="F212" i="1"/>
  <c r="AZ211" i="1"/>
  <c r="AX211" i="1"/>
  <c r="AQ211" i="1"/>
  <c r="AP211" i="1"/>
  <c r="AO211" i="1"/>
  <c r="AN211" i="1"/>
  <c r="AM211" i="1"/>
  <c r="AL211" i="1"/>
  <c r="AK211" i="1"/>
  <c r="AJ211" i="1"/>
  <c r="AF211" i="1"/>
  <c r="Y211" i="1"/>
  <c r="AH211" i="1" s="1"/>
  <c r="I211" i="1"/>
  <c r="H211" i="1"/>
  <c r="G211" i="1"/>
  <c r="F211" i="1"/>
  <c r="AZ210" i="1"/>
  <c r="AX210" i="1"/>
  <c r="AQ210" i="1"/>
  <c r="AP210" i="1"/>
  <c r="AO210" i="1"/>
  <c r="AN210" i="1"/>
  <c r="AM210" i="1"/>
  <c r="AL210" i="1"/>
  <c r="AK210" i="1"/>
  <c r="AJ210" i="1"/>
  <c r="AF210" i="1"/>
  <c r="Y210" i="1"/>
  <c r="AH210" i="1" s="1"/>
  <c r="I210" i="1"/>
  <c r="H210" i="1"/>
  <c r="G210" i="1"/>
  <c r="F210" i="1"/>
  <c r="AZ209" i="1"/>
  <c r="AX209" i="1"/>
  <c r="AQ209" i="1"/>
  <c r="AP209" i="1"/>
  <c r="AO209" i="1"/>
  <c r="AN209" i="1"/>
  <c r="AM209" i="1"/>
  <c r="AL209" i="1"/>
  <c r="AK209" i="1"/>
  <c r="AJ209" i="1"/>
  <c r="AF209" i="1"/>
  <c r="Y209" i="1"/>
  <c r="I209" i="1"/>
  <c r="H209" i="1"/>
  <c r="G209" i="1"/>
  <c r="F209" i="1"/>
  <c r="AZ208" i="1"/>
  <c r="AX208" i="1"/>
  <c r="AQ208" i="1"/>
  <c r="AP208" i="1"/>
  <c r="AO208" i="1"/>
  <c r="AN208" i="1"/>
  <c r="AM208" i="1"/>
  <c r="AL208" i="1"/>
  <c r="AK208" i="1"/>
  <c r="AJ208" i="1"/>
  <c r="AF208" i="1"/>
  <c r="Y208" i="1"/>
  <c r="AH208" i="1" s="1"/>
  <c r="I208" i="1"/>
  <c r="H208" i="1"/>
  <c r="G208" i="1"/>
  <c r="F208" i="1"/>
  <c r="AZ207" i="1"/>
  <c r="AX207" i="1"/>
  <c r="AQ207" i="1"/>
  <c r="AP207" i="1"/>
  <c r="AO207" i="1"/>
  <c r="AN207" i="1"/>
  <c r="AM207" i="1"/>
  <c r="AL207" i="1"/>
  <c r="AK207" i="1"/>
  <c r="AJ207" i="1"/>
  <c r="AF207" i="1"/>
  <c r="Y207" i="1"/>
  <c r="AH207" i="1" s="1"/>
  <c r="I207" i="1"/>
  <c r="H207" i="1"/>
  <c r="G207" i="1"/>
  <c r="F207" i="1"/>
  <c r="AZ206" i="1"/>
  <c r="AX206" i="1"/>
  <c r="AQ206" i="1"/>
  <c r="AP206" i="1"/>
  <c r="AO206" i="1"/>
  <c r="AN206" i="1"/>
  <c r="AM206" i="1"/>
  <c r="AL206" i="1"/>
  <c r="AK206" i="1"/>
  <c r="AJ206" i="1"/>
  <c r="AF206" i="1"/>
  <c r="Y206" i="1"/>
  <c r="AG206" i="1" s="1"/>
  <c r="I206" i="1"/>
  <c r="H206" i="1"/>
  <c r="G206" i="1"/>
  <c r="F206" i="1"/>
  <c r="AZ205" i="1"/>
  <c r="AX205" i="1"/>
  <c r="AQ205" i="1"/>
  <c r="AP205" i="1"/>
  <c r="AO205" i="1"/>
  <c r="AN205" i="1"/>
  <c r="AM205" i="1"/>
  <c r="AL205" i="1"/>
  <c r="AK205" i="1"/>
  <c r="AJ205" i="1"/>
  <c r="AF205" i="1"/>
  <c r="Y205" i="1"/>
  <c r="AH205" i="1" s="1"/>
  <c r="I205" i="1"/>
  <c r="H205" i="1"/>
  <c r="G205" i="1"/>
  <c r="F205" i="1"/>
  <c r="AZ204" i="1"/>
  <c r="AX204" i="1"/>
  <c r="AQ204" i="1"/>
  <c r="AP204" i="1"/>
  <c r="AO204" i="1"/>
  <c r="AN204" i="1"/>
  <c r="AM204" i="1"/>
  <c r="AL204" i="1"/>
  <c r="AK204" i="1"/>
  <c r="AJ204" i="1"/>
  <c r="AF204" i="1"/>
  <c r="Y204" i="1"/>
  <c r="AG204" i="1" s="1"/>
  <c r="I204" i="1"/>
  <c r="H204" i="1"/>
  <c r="G204" i="1"/>
  <c r="F204" i="1"/>
  <c r="AZ203" i="1"/>
  <c r="AX203" i="1"/>
  <c r="AQ203" i="1"/>
  <c r="AP203" i="1"/>
  <c r="AO203" i="1"/>
  <c r="AN203" i="1"/>
  <c r="AM203" i="1"/>
  <c r="AL203" i="1"/>
  <c r="AK203" i="1"/>
  <c r="AJ203" i="1"/>
  <c r="AF203" i="1"/>
  <c r="Y203" i="1"/>
  <c r="I203" i="1"/>
  <c r="H203" i="1"/>
  <c r="G203" i="1"/>
  <c r="F203" i="1"/>
  <c r="AZ202" i="1"/>
  <c r="AX202" i="1"/>
  <c r="AQ202" i="1"/>
  <c r="AP202" i="1"/>
  <c r="AO202" i="1"/>
  <c r="AN202" i="1"/>
  <c r="AM202" i="1"/>
  <c r="AL202" i="1"/>
  <c r="AK202" i="1"/>
  <c r="AJ202" i="1"/>
  <c r="AF202" i="1"/>
  <c r="Y202" i="1"/>
  <c r="AH202" i="1" s="1"/>
  <c r="I202" i="1"/>
  <c r="H202" i="1"/>
  <c r="G202" i="1"/>
  <c r="F202" i="1"/>
  <c r="AZ201" i="1"/>
  <c r="AX201" i="1"/>
  <c r="AQ201" i="1"/>
  <c r="AP201" i="1"/>
  <c r="AO201" i="1"/>
  <c r="AN201" i="1"/>
  <c r="AM201" i="1"/>
  <c r="AL201" i="1"/>
  <c r="AK201" i="1"/>
  <c r="AJ201" i="1"/>
  <c r="AF201" i="1"/>
  <c r="Y201" i="1"/>
  <c r="AH201" i="1" s="1"/>
  <c r="I201" i="1"/>
  <c r="H201" i="1"/>
  <c r="G201" i="1"/>
  <c r="F201" i="1"/>
  <c r="AZ200" i="1"/>
  <c r="AX200" i="1"/>
  <c r="AQ200" i="1"/>
  <c r="AP200" i="1"/>
  <c r="AO200" i="1"/>
  <c r="AN200" i="1"/>
  <c r="AM200" i="1"/>
  <c r="AL200" i="1"/>
  <c r="AK200" i="1"/>
  <c r="AJ200" i="1"/>
  <c r="AF200" i="1"/>
  <c r="Y200" i="1"/>
  <c r="AG200" i="1" s="1"/>
  <c r="I200" i="1"/>
  <c r="H200" i="1"/>
  <c r="G200" i="1"/>
  <c r="F200" i="1"/>
  <c r="AZ199" i="1"/>
  <c r="AX199" i="1"/>
  <c r="AQ199" i="1"/>
  <c r="AP199" i="1"/>
  <c r="AO199" i="1"/>
  <c r="AN199" i="1"/>
  <c r="AM199" i="1"/>
  <c r="AL199" i="1"/>
  <c r="AK199" i="1"/>
  <c r="AJ199" i="1"/>
  <c r="AF199" i="1"/>
  <c r="Y199" i="1"/>
  <c r="AH199" i="1" s="1"/>
  <c r="I199" i="1"/>
  <c r="H199" i="1"/>
  <c r="G199" i="1"/>
  <c r="F199" i="1"/>
  <c r="AZ198" i="1"/>
  <c r="AX198" i="1"/>
  <c r="AQ198" i="1"/>
  <c r="AP198" i="1"/>
  <c r="AO198" i="1"/>
  <c r="AN198" i="1"/>
  <c r="AM198" i="1"/>
  <c r="AL198" i="1"/>
  <c r="AK198" i="1"/>
  <c r="AJ198" i="1"/>
  <c r="AF198" i="1"/>
  <c r="Y198" i="1"/>
  <c r="AG198" i="1" s="1"/>
  <c r="I198" i="1"/>
  <c r="H198" i="1"/>
  <c r="G198" i="1"/>
  <c r="F198" i="1"/>
  <c r="AZ197" i="1"/>
  <c r="AX197" i="1"/>
  <c r="AQ197" i="1"/>
  <c r="AP197" i="1"/>
  <c r="AO197" i="1"/>
  <c r="AN197" i="1"/>
  <c r="AM197" i="1"/>
  <c r="AL197" i="1"/>
  <c r="AK197" i="1"/>
  <c r="AJ197" i="1"/>
  <c r="AF197" i="1"/>
  <c r="Y197" i="1"/>
  <c r="AH197" i="1" s="1"/>
  <c r="I197" i="1"/>
  <c r="H197" i="1"/>
  <c r="G197" i="1"/>
  <c r="F197" i="1"/>
  <c r="AZ196" i="1"/>
  <c r="AX196" i="1"/>
  <c r="AQ196" i="1"/>
  <c r="AP196" i="1"/>
  <c r="AO196" i="1"/>
  <c r="AN196" i="1"/>
  <c r="AM196" i="1"/>
  <c r="AL196" i="1"/>
  <c r="AK196" i="1"/>
  <c r="AJ196" i="1"/>
  <c r="AF196" i="1"/>
  <c r="Y196" i="1"/>
  <c r="AH196" i="1" s="1"/>
  <c r="I196" i="1"/>
  <c r="H196" i="1"/>
  <c r="G196" i="1"/>
  <c r="F196" i="1"/>
  <c r="AZ195" i="1"/>
  <c r="AX195" i="1"/>
  <c r="AQ195" i="1"/>
  <c r="AP195" i="1"/>
  <c r="AO195" i="1"/>
  <c r="AN195" i="1"/>
  <c r="AM195" i="1"/>
  <c r="AL195" i="1"/>
  <c r="AK195" i="1"/>
  <c r="AJ195" i="1"/>
  <c r="AF195" i="1"/>
  <c r="Y195" i="1"/>
  <c r="AH195" i="1" s="1"/>
  <c r="I195" i="1"/>
  <c r="H195" i="1"/>
  <c r="G195" i="1"/>
  <c r="F195" i="1"/>
  <c r="AZ194" i="1"/>
  <c r="AX194" i="1"/>
  <c r="AQ194" i="1"/>
  <c r="AP194" i="1"/>
  <c r="AO194" i="1"/>
  <c r="AN194" i="1"/>
  <c r="AM194" i="1"/>
  <c r="AL194" i="1"/>
  <c r="AK194" i="1"/>
  <c r="AJ194" i="1"/>
  <c r="AF194" i="1"/>
  <c r="Y194" i="1"/>
  <c r="AH194" i="1" s="1"/>
  <c r="I194" i="1"/>
  <c r="H194" i="1"/>
  <c r="G194" i="1"/>
  <c r="F194" i="1"/>
  <c r="AZ193" i="1"/>
  <c r="AX193" i="1"/>
  <c r="AQ193" i="1"/>
  <c r="AP193" i="1"/>
  <c r="AO193" i="1"/>
  <c r="AN193" i="1"/>
  <c r="AM193" i="1"/>
  <c r="AL193" i="1"/>
  <c r="AK193" i="1"/>
  <c r="AJ193" i="1"/>
  <c r="AF193" i="1"/>
  <c r="Y193" i="1"/>
  <c r="AH193" i="1" s="1"/>
  <c r="I193" i="1"/>
  <c r="H193" i="1"/>
  <c r="G193" i="1"/>
  <c r="F193" i="1"/>
  <c r="AZ192" i="1"/>
  <c r="AX192" i="1"/>
  <c r="AQ192" i="1"/>
  <c r="AP192" i="1"/>
  <c r="AO192" i="1"/>
  <c r="AN192" i="1"/>
  <c r="AM192" i="1"/>
  <c r="AL192" i="1"/>
  <c r="AK192" i="1"/>
  <c r="AJ192" i="1"/>
  <c r="AG192" i="1"/>
  <c r="AF192" i="1"/>
  <c r="Y192" i="1"/>
  <c r="AH192" i="1" s="1"/>
  <c r="I192" i="1"/>
  <c r="H192" i="1"/>
  <c r="G192" i="1"/>
  <c r="F192" i="1"/>
  <c r="AZ191" i="1"/>
  <c r="AX191" i="1"/>
  <c r="AQ191" i="1"/>
  <c r="AP191" i="1"/>
  <c r="AO191" i="1"/>
  <c r="AN191" i="1"/>
  <c r="AM191" i="1"/>
  <c r="AL191" i="1"/>
  <c r="AK191" i="1"/>
  <c r="AJ191" i="1"/>
  <c r="AF191" i="1"/>
  <c r="Y191" i="1"/>
  <c r="AH191" i="1" s="1"/>
  <c r="I191" i="1"/>
  <c r="H191" i="1"/>
  <c r="G191" i="1"/>
  <c r="F191" i="1"/>
  <c r="AZ190" i="1"/>
  <c r="AX190" i="1"/>
  <c r="AQ190" i="1"/>
  <c r="AP190" i="1"/>
  <c r="AO190" i="1"/>
  <c r="AN190" i="1"/>
  <c r="AM190" i="1"/>
  <c r="AL190" i="1"/>
  <c r="AK190" i="1"/>
  <c r="AJ190" i="1"/>
  <c r="AG190" i="1"/>
  <c r="AF190" i="1"/>
  <c r="Y190" i="1"/>
  <c r="AH190" i="1" s="1"/>
  <c r="I190" i="1"/>
  <c r="H190" i="1"/>
  <c r="G190" i="1"/>
  <c r="F190" i="1"/>
  <c r="AZ189" i="1"/>
  <c r="AX189" i="1"/>
  <c r="AQ189" i="1"/>
  <c r="AP189" i="1"/>
  <c r="AO189" i="1"/>
  <c r="AN189" i="1"/>
  <c r="AM189" i="1"/>
  <c r="AL189" i="1"/>
  <c r="AK189" i="1"/>
  <c r="AJ189" i="1"/>
  <c r="AF189" i="1"/>
  <c r="Y189" i="1"/>
  <c r="AH189" i="1" s="1"/>
  <c r="I189" i="1"/>
  <c r="H189" i="1"/>
  <c r="G189" i="1"/>
  <c r="F189" i="1"/>
  <c r="AZ188" i="1"/>
  <c r="AX188" i="1"/>
  <c r="AQ188" i="1"/>
  <c r="AP188" i="1"/>
  <c r="AO188" i="1"/>
  <c r="AN188" i="1"/>
  <c r="AM188" i="1"/>
  <c r="AL188" i="1"/>
  <c r="AK188" i="1"/>
  <c r="AJ188" i="1"/>
  <c r="AF188" i="1"/>
  <c r="Y188" i="1"/>
  <c r="AH188" i="1" s="1"/>
  <c r="I188" i="1"/>
  <c r="H188" i="1"/>
  <c r="G188" i="1"/>
  <c r="F188" i="1"/>
  <c r="AZ187" i="1"/>
  <c r="AX187" i="1"/>
  <c r="AQ187" i="1"/>
  <c r="AP187" i="1"/>
  <c r="AO187" i="1"/>
  <c r="AN187" i="1"/>
  <c r="AM187" i="1"/>
  <c r="AL187" i="1"/>
  <c r="AK187" i="1"/>
  <c r="AJ187" i="1"/>
  <c r="AF187" i="1"/>
  <c r="Y187" i="1"/>
  <c r="AH187" i="1" s="1"/>
  <c r="I187" i="1"/>
  <c r="H187" i="1"/>
  <c r="G187" i="1"/>
  <c r="F187" i="1"/>
  <c r="AZ186" i="1"/>
  <c r="AX186" i="1"/>
  <c r="AQ186" i="1"/>
  <c r="AP186" i="1"/>
  <c r="AO186" i="1"/>
  <c r="AN186" i="1"/>
  <c r="AM186" i="1"/>
  <c r="AL186" i="1"/>
  <c r="AK186" i="1"/>
  <c r="AJ186" i="1"/>
  <c r="AF186" i="1"/>
  <c r="Y186" i="1"/>
  <c r="AH186" i="1" s="1"/>
  <c r="I186" i="1"/>
  <c r="H186" i="1"/>
  <c r="G186" i="1"/>
  <c r="F186" i="1"/>
  <c r="AZ185" i="1"/>
  <c r="AX185" i="1"/>
  <c r="AQ185" i="1"/>
  <c r="AP185" i="1"/>
  <c r="AO185" i="1"/>
  <c r="AN185" i="1"/>
  <c r="AM185" i="1"/>
  <c r="AL185" i="1"/>
  <c r="AK185" i="1"/>
  <c r="AJ185" i="1"/>
  <c r="AF185" i="1"/>
  <c r="Y185" i="1"/>
  <c r="AH185" i="1" s="1"/>
  <c r="I185" i="1"/>
  <c r="H185" i="1"/>
  <c r="G185" i="1"/>
  <c r="F185" i="1"/>
  <c r="AZ184" i="1"/>
  <c r="AX184" i="1"/>
  <c r="AQ184" i="1"/>
  <c r="AP184" i="1"/>
  <c r="AO184" i="1"/>
  <c r="AN184" i="1"/>
  <c r="AM184" i="1"/>
  <c r="AL184" i="1"/>
  <c r="AK184" i="1"/>
  <c r="AJ184" i="1"/>
  <c r="AF184" i="1"/>
  <c r="Y184" i="1"/>
  <c r="AH184" i="1" s="1"/>
  <c r="I184" i="1"/>
  <c r="H184" i="1"/>
  <c r="G184" i="1"/>
  <c r="F184" i="1"/>
  <c r="AZ183" i="1"/>
  <c r="AX183" i="1"/>
  <c r="AQ183" i="1"/>
  <c r="AP183" i="1"/>
  <c r="AO183" i="1"/>
  <c r="AN183" i="1"/>
  <c r="AM183" i="1"/>
  <c r="AL183" i="1"/>
  <c r="AK183" i="1"/>
  <c r="AJ183" i="1"/>
  <c r="AF183" i="1"/>
  <c r="Y183" i="1"/>
  <c r="I183" i="1"/>
  <c r="H183" i="1"/>
  <c r="G183" i="1"/>
  <c r="F183" i="1"/>
  <c r="AZ182" i="1"/>
  <c r="AX182" i="1"/>
  <c r="AQ182" i="1"/>
  <c r="AP182" i="1"/>
  <c r="AO182" i="1"/>
  <c r="AN182" i="1"/>
  <c r="AM182" i="1"/>
  <c r="AL182" i="1"/>
  <c r="AK182" i="1"/>
  <c r="AJ182" i="1"/>
  <c r="AF182" i="1"/>
  <c r="Y182" i="1"/>
  <c r="AH182" i="1" s="1"/>
  <c r="I182" i="1"/>
  <c r="H182" i="1"/>
  <c r="G182" i="1"/>
  <c r="F182" i="1"/>
  <c r="AZ181" i="1"/>
  <c r="AX181" i="1"/>
  <c r="AQ181" i="1"/>
  <c r="AP181" i="1"/>
  <c r="AO181" i="1"/>
  <c r="AN181" i="1"/>
  <c r="AM181" i="1"/>
  <c r="AL181" i="1"/>
  <c r="AK181" i="1"/>
  <c r="AJ181" i="1"/>
  <c r="AF181" i="1"/>
  <c r="Y181" i="1"/>
  <c r="AH181" i="1" s="1"/>
  <c r="I181" i="1"/>
  <c r="H181" i="1"/>
  <c r="G181" i="1"/>
  <c r="F181" i="1"/>
  <c r="AZ180" i="1"/>
  <c r="AX180" i="1"/>
  <c r="AQ180" i="1"/>
  <c r="AP180" i="1"/>
  <c r="AO180" i="1"/>
  <c r="AN180" i="1"/>
  <c r="AM180" i="1"/>
  <c r="AL180" i="1"/>
  <c r="AK180" i="1"/>
  <c r="AJ180" i="1"/>
  <c r="AF180" i="1"/>
  <c r="Y180" i="1"/>
  <c r="AH180" i="1" s="1"/>
  <c r="I180" i="1"/>
  <c r="H180" i="1"/>
  <c r="G180" i="1"/>
  <c r="F180" i="1"/>
  <c r="AZ179" i="1"/>
  <c r="AX179" i="1"/>
  <c r="AQ179" i="1"/>
  <c r="AP179" i="1"/>
  <c r="AO179" i="1"/>
  <c r="AN179" i="1"/>
  <c r="AM179" i="1"/>
  <c r="AL179" i="1"/>
  <c r="AK179" i="1"/>
  <c r="AJ179" i="1"/>
  <c r="AF179" i="1"/>
  <c r="Y179" i="1"/>
  <c r="AH179" i="1" s="1"/>
  <c r="I179" i="1"/>
  <c r="H179" i="1"/>
  <c r="G179" i="1"/>
  <c r="F179" i="1"/>
  <c r="AZ178" i="1"/>
  <c r="AX178" i="1"/>
  <c r="AQ178" i="1"/>
  <c r="AP178" i="1"/>
  <c r="AO178" i="1"/>
  <c r="AN178" i="1"/>
  <c r="AM178" i="1"/>
  <c r="AL178" i="1"/>
  <c r="AK178" i="1"/>
  <c r="AJ178" i="1"/>
  <c r="AF178" i="1"/>
  <c r="Y178" i="1"/>
  <c r="AG178" i="1" s="1"/>
  <c r="I178" i="1"/>
  <c r="H178" i="1"/>
  <c r="G178" i="1"/>
  <c r="F178" i="1"/>
  <c r="AZ177" i="1"/>
  <c r="AX177" i="1"/>
  <c r="AQ177" i="1"/>
  <c r="AP177" i="1"/>
  <c r="AO177" i="1"/>
  <c r="AN177" i="1"/>
  <c r="AM177" i="1"/>
  <c r="AL177" i="1"/>
  <c r="AK177" i="1"/>
  <c r="AJ177" i="1"/>
  <c r="AF177" i="1"/>
  <c r="Y177" i="1"/>
  <c r="I177" i="1"/>
  <c r="H177" i="1"/>
  <c r="G177" i="1"/>
  <c r="F177" i="1"/>
  <c r="AZ176" i="1"/>
  <c r="AX176" i="1"/>
  <c r="AQ176" i="1"/>
  <c r="AP176" i="1"/>
  <c r="AO176" i="1"/>
  <c r="AN176" i="1"/>
  <c r="AM176" i="1"/>
  <c r="AL176" i="1"/>
  <c r="AK176" i="1"/>
  <c r="AJ176" i="1"/>
  <c r="AF176" i="1"/>
  <c r="Y176" i="1"/>
  <c r="AG176" i="1" s="1"/>
  <c r="I176" i="1"/>
  <c r="H176" i="1"/>
  <c r="G176" i="1"/>
  <c r="F176" i="1"/>
  <c r="AZ175" i="1"/>
  <c r="AX175" i="1"/>
  <c r="AQ175" i="1"/>
  <c r="AP175" i="1"/>
  <c r="AO175" i="1"/>
  <c r="AN175" i="1"/>
  <c r="AM175" i="1"/>
  <c r="AL175" i="1"/>
  <c r="AK175" i="1"/>
  <c r="AJ175" i="1"/>
  <c r="AF175" i="1"/>
  <c r="Y175" i="1"/>
  <c r="AH175" i="1" s="1"/>
  <c r="I175" i="1"/>
  <c r="H175" i="1"/>
  <c r="G175" i="1"/>
  <c r="F175" i="1"/>
  <c r="AZ174" i="1"/>
  <c r="AX174" i="1"/>
  <c r="AQ174" i="1"/>
  <c r="AP174" i="1"/>
  <c r="AO174" i="1"/>
  <c r="AN174" i="1"/>
  <c r="AM174" i="1"/>
  <c r="AL174" i="1"/>
  <c r="AK174" i="1"/>
  <c r="AJ174" i="1"/>
  <c r="AF174" i="1"/>
  <c r="Y174" i="1"/>
  <c r="AH174" i="1" s="1"/>
  <c r="I174" i="1"/>
  <c r="H174" i="1"/>
  <c r="G174" i="1"/>
  <c r="F174" i="1"/>
  <c r="AZ173" i="1"/>
  <c r="AX173" i="1"/>
  <c r="AQ173" i="1"/>
  <c r="AP173" i="1"/>
  <c r="AO173" i="1"/>
  <c r="AN173" i="1"/>
  <c r="AM173" i="1"/>
  <c r="AL173" i="1"/>
  <c r="AK173" i="1"/>
  <c r="AJ173" i="1"/>
  <c r="AF173" i="1"/>
  <c r="Y173" i="1"/>
  <c r="AH173" i="1" s="1"/>
  <c r="I173" i="1"/>
  <c r="H173" i="1"/>
  <c r="G173" i="1"/>
  <c r="F173" i="1"/>
  <c r="AZ172" i="1"/>
  <c r="AX172" i="1"/>
  <c r="AQ172" i="1"/>
  <c r="AP172" i="1"/>
  <c r="AO172" i="1"/>
  <c r="AN172" i="1"/>
  <c r="AM172" i="1"/>
  <c r="AL172" i="1"/>
  <c r="AK172" i="1"/>
  <c r="AJ172" i="1"/>
  <c r="AF172" i="1"/>
  <c r="Y172" i="1"/>
  <c r="AH172" i="1" s="1"/>
  <c r="I172" i="1"/>
  <c r="H172" i="1"/>
  <c r="G172" i="1"/>
  <c r="F172" i="1"/>
  <c r="AZ171" i="1"/>
  <c r="AX171" i="1"/>
  <c r="AQ171" i="1"/>
  <c r="AP171" i="1"/>
  <c r="AO171" i="1"/>
  <c r="AN171" i="1"/>
  <c r="AM171" i="1"/>
  <c r="AL171" i="1"/>
  <c r="AK171" i="1"/>
  <c r="AJ171" i="1"/>
  <c r="AF171" i="1"/>
  <c r="Y171" i="1"/>
  <c r="I171" i="1"/>
  <c r="H171" i="1"/>
  <c r="G171" i="1"/>
  <c r="F171" i="1"/>
  <c r="AZ170" i="1"/>
  <c r="AX170" i="1"/>
  <c r="AQ170" i="1"/>
  <c r="AP170" i="1"/>
  <c r="AO170" i="1"/>
  <c r="AN170" i="1"/>
  <c r="AM170" i="1"/>
  <c r="AL170" i="1"/>
  <c r="AK170" i="1"/>
  <c r="AJ170" i="1"/>
  <c r="AF170" i="1"/>
  <c r="Y170" i="1"/>
  <c r="AH170" i="1" s="1"/>
  <c r="I170" i="1"/>
  <c r="H170" i="1"/>
  <c r="G170" i="1"/>
  <c r="F170" i="1"/>
  <c r="AZ169" i="1"/>
  <c r="AX169" i="1"/>
  <c r="AQ169" i="1"/>
  <c r="AP169" i="1"/>
  <c r="AO169" i="1"/>
  <c r="AN169" i="1"/>
  <c r="AM169" i="1"/>
  <c r="AL169" i="1"/>
  <c r="AK169" i="1"/>
  <c r="AJ169" i="1"/>
  <c r="AF169" i="1"/>
  <c r="Y169" i="1"/>
  <c r="AH169" i="1" s="1"/>
  <c r="I169" i="1"/>
  <c r="H169" i="1"/>
  <c r="G169" i="1"/>
  <c r="F169" i="1"/>
  <c r="AZ168" i="1"/>
  <c r="AX168" i="1"/>
  <c r="AQ168" i="1"/>
  <c r="AP168" i="1"/>
  <c r="AO168" i="1"/>
  <c r="AN168" i="1"/>
  <c r="AM168" i="1"/>
  <c r="AL168" i="1"/>
  <c r="AK168" i="1"/>
  <c r="AJ168" i="1"/>
  <c r="AF168" i="1"/>
  <c r="Y168" i="1"/>
  <c r="AG168" i="1" s="1"/>
  <c r="I168" i="1"/>
  <c r="H168" i="1"/>
  <c r="G168" i="1"/>
  <c r="F168" i="1"/>
  <c r="AZ167" i="1"/>
  <c r="AX167" i="1"/>
  <c r="AQ167" i="1"/>
  <c r="AP167" i="1"/>
  <c r="AO167" i="1"/>
  <c r="AN167" i="1"/>
  <c r="AM167" i="1"/>
  <c r="AL167" i="1"/>
  <c r="AK167" i="1"/>
  <c r="AJ167" i="1"/>
  <c r="AF167" i="1"/>
  <c r="Y167" i="1"/>
  <c r="I167" i="1"/>
  <c r="H167" i="1"/>
  <c r="G167" i="1"/>
  <c r="F167" i="1"/>
  <c r="AZ166" i="1"/>
  <c r="AX166" i="1"/>
  <c r="AQ166" i="1"/>
  <c r="AP166" i="1"/>
  <c r="AO166" i="1"/>
  <c r="AN166" i="1"/>
  <c r="AM166" i="1"/>
  <c r="AL166" i="1"/>
  <c r="AK166" i="1"/>
  <c r="AJ166" i="1"/>
  <c r="AF166" i="1"/>
  <c r="Y166" i="1"/>
  <c r="AH166" i="1" s="1"/>
  <c r="I166" i="1"/>
  <c r="H166" i="1"/>
  <c r="G166" i="1"/>
  <c r="F166" i="1"/>
  <c r="AZ165" i="1"/>
  <c r="AX165" i="1"/>
  <c r="AQ165" i="1"/>
  <c r="AP165" i="1"/>
  <c r="AO165" i="1"/>
  <c r="AN165" i="1"/>
  <c r="AM165" i="1"/>
  <c r="AL165" i="1"/>
  <c r="AK165" i="1"/>
  <c r="AJ165" i="1"/>
  <c r="AF165" i="1"/>
  <c r="Y165" i="1"/>
  <c r="I165" i="1"/>
  <c r="H165" i="1"/>
  <c r="G165" i="1"/>
  <c r="F165" i="1"/>
  <c r="AZ164" i="1"/>
  <c r="AX164" i="1"/>
  <c r="AQ164" i="1"/>
  <c r="AP164" i="1"/>
  <c r="AO164" i="1"/>
  <c r="AN164" i="1"/>
  <c r="AM164" i="1"/>
  <c r="AL164" i="1"/>
  <c r="AK164" i="1"/>
  <c r="AJ164" i="1"/>
  <c r="AF164" i="1"/>
  <c r="Y164" i="1"/>
  <c r="AG164" i="1" s="1"/>
  <c r="I164" i="1"/>
  <c r="H164" i="1"/>
  <c r="G164" i="1"/>
  <c r="F164" i="1"/>
  <c r="BA163" i="1"/>
  <c r="AZ163" i="1"/>
  <c r="AY163" i="1"/>
  <c r="AQ163" i="1"/>
  <c r="AP163" i="1"/>
  <c r="AN163" i="1"/>
  <c r="AM163" i="1"/>
  <c r="AL163" i="1"/>
  <c r="AK163" i="1"/>
  <c r="AJ163" i="1"/>
  <c r="AH163" i="1"/>
  <c r="AF163" i="1"/>
  <c r="AG163" i="1" s="1"/>
  <c r="Y163" i="1"/>
  <c r="I163" i="1"/>
  <c r="H163" i="1"/>
  <c r="G163" i="1"/>
  <c r="F163" i="1"/>
  <c r="AZ162" i="1"/>
  <c r="AX162" i="1"/>
  <c r="AQ162" i="1"/>
  <c r="AP162" i="1"/>
  <c r="AO162" i="1"/>
  <c r="AN162" i="1"/>
  <c r="AM162" i="1"/>
  <c r="AL162" i="1"/>
  <c r="AK162" i="1"/>
  <c r="AJ162" i="1"/>
  <c r="AF162" i="1"/>
  <c r="Y162" i="1"/>
  <c r="AH162" i="1" s="1"/>
  <c r="I162" i="1"/>
  <c r="H162" i="1"/>
  <c r="G162" i="1"/>
  <c r="F162" i="1"/>
  <c r="AZ161" i="1"/>
  <c r="AX161" i="1"/>
  <c r="AQ161" i="1"/>
  <c r="AP161" i="1"/>
  <c r="AO161" i="1"/>
  <c r="AN161" i="1"/>
  <c r="AM161" i="1"/>
  <c r="AL161" i="1"/>
  <c r="AK161" i="1"/>
  <c r="AJ161" i="1"/>
  <c r="AF161" i="1"/>
  <c r="Y161" i="1"/>
  <c r="AG161" i="1" s="1"/>
  <c r="I161" i="1"/>
  <c r="H161" i="1"/>
  <c r="G161" i="1"/>
  <c r="F161" i="1"/>
  <c r="AZ160" i="1"/>
  <c r="AX160" i="1"/>
  <c r="AQ160" i="1"/>
  <c r="AP160" i="1"/>
  <c r="AO160" i="1"/>
  <c r="AN160" i="1"/>
  <c r="AM160" i="1"/>
  <c r="AL160" i="1"/>
  <c r="AK160" i="1"/>
  <c r="AJ160" i="1"/>
  <c r="AF160" i="1"/>
  <c r="Y160" i="1"/>
  <c r="AG160" i="1" s="1"/>
  <c r="I160" i="1"/>
  <c r="H160" i="1"/>
  <c r="G160" i="1"/>
  <c r="F160" i="1"/>
  <c r="AZ159" i="1"/>
  <c r="AX159" i="1"/>
  <c r="AQ159" i="1"/>
  <c r="AP159" i="1"/>
  <c r="AO159" i="1"/>
  <c r="AN159" i="1"/>
  <c r="AM159" i="1"/>
  <c r="AL159" i="1"/>
  <c r="AK159" i="1"/>
  <c r="AJ159" i="1"/>
  <c r="AF159" i="1"/>
  <c r="Y159" i="1"/>
  <c r="AG159" i="1" s="1"/>
  <c r="I159" i="1"/>
  <c r="H159" i="1"/>
  <c r="G159" i="1"/>
  <c r="F159" i="1"/>
  <c r="BA158" i="1"/>
  <c r="AZ158" i="1"/>
  <c r="AY158" i="1"/>
  <c r="AQ158" i="1"/>
  <c r="AP158" i="1"/>
  <c r="AN158" i="1"/>
  <c r="AM158" i="1"/>
  <c r="AL158" i="1"/>
  <c r="AK158" i="1"/>
  <c r="AJ158" i="1"/>
  <c r="AH158" i="1"/>
  <c r="AF158" i="1"/>
  <c r="Y158" i="1"/>
  <c r="I158" i="1"/>
  <c r="H158" i="1"/>
  <c r="G158" i="1"/>
  <c r="F158" i="1"/>
  <c r="BA157" i="1"/>
  <c r="AZ157" i="1"/>
  <c r="AY157" i="1"/>
  <c r="AQ157" i="1"/>
  <c r="AP157" i="1"/>
  <c r="AN157" i="1"/>
  <c r="AM157" i="1"/>
  <c r="AL157" i="1"/>
  <c r="AK157" i="1"/>
  <c r="AJ157" i="1"/>
  <c r="AH157" i="1"/>
  <c r="AF157" i="1"/>
  <c r="AG157" i="1" s="1"/>
  <c r="Y157" i="1"/>
  <c r="I157" i="1"/>
  <c r="H157" i="1"/>
  <c r="G157" i="1"/>
  <c r="F157" i="1"/>
  <c r="AZ156" i="1"/>
  <c r="AX156" i="1"/>
  <c r="AQ156" i="1"/>
  <c r="AO156" i="1"/>
  <c r="AN156" i="1"/>
  <c r="AM156" i="1"/>
  <c r="AL156" i="1"/>
  <c r="AK156" i="1"/>
  <c r="AJ156" i="1"/>
  <c r="AF156" i="1"/>
  <c r="Y156" i="1"/>
  <c r="AH156" i="1" s="1"/>
  <c r="I156" i="1"/>
  <c r="H156" i="1"/>
  <c r="G156" i="1"/>
  <c r="F156" i="1"/>
  <c r="AZ155" i="1"/>
  <c r="AX155" i="1"/>
  <c r="AQ155" i="1"/>
  <c r="AP155" i="1"/>
  <c r="AO155" i="1"/>
  <c r="AN155" i="1"/>
  <c r="AM155" i="1"/>
  <c r="AL155" i="1"/>
  <c r="AK155" i="1"/>
  <c r="AJ155" i="1"/>
  <c r="AF155" i="1"/>
  <c r="Y155" i="1"/>
  <c r="AH155" i="1" s="1"/>
  <c r="I155" i="1"/>
  <c r="H155" i="1"/>
  <c r="G155" i="1"/>
  <c r="F155" i="1"/>
  <c r="AZ154" i="1"/>
  <c r="AX154" i="1"/>
  <c r="AQ154" i="1"/>
  <c r="AP154" i="1"/>
  <c r="AO154" i="1"/>
  <c r="AN154" i="1"/>
  <c r="AM154" i="1"/>
  <c r="AL154" i="1"/>
  <c r="AK154" i="1"/>
  <c r="AJ154" i="1"/>
  <c r="AF154" i="1"/>
  <c r="Y154" i="1"/>
  <c r="AH154" i="1" s="1"/>
  <c r="I154" i="1"/>
  <c r="H154" i="1"/>
  <c r="G154" i="1"/>
  <c r="F154" i="1"/>
  <c r="AZ153" i="1"/>
  <c r="AX153" i="1"/>
  <c r="AQ153" i="1"/>
  <c r="AP153" i="1"/>
  <c r="AO153" i="1"/>
  <c r="AN153" i="1"/>
  <c r="AM153" i="1"/>
  <c r="AL153" i="1"/>
  <c r="AK153" i="1"/>
  <c r="AJ153" i="1"/>
  <c r="AF153" i="1"/>
  <c r="Y153" i="1"/>
  <c r="AH153" i="1" s="1"/>
  <c r="I153" i="1"/>
  <c r="H153" i="1"/>
  <c r="G153" i="1"/>
  <c r="F153" i="1"/>
  <c r="BA152" i="1"/>
  <c r="AZ152" i="1"/>
  <c r="AY152" i="1"/>
  <c r="AQ152" i="1"/>
  <c r="AP152" i="1"/>
  <c r="AN152" i="1"/>
  <c r="AM152" i="1"/>
  <c r="AL152" i="1"/>
  <c r="AK152" i="1"/>
  <c r="AJ152" i="1"/>
  <c r="AH152" i="1"/>
  <c r="AF152" i="1"/>
  <c r="AG152" i="1" s="1"/>
  <c r="Y152" i="1"/>
  <c r="I152" i="1"/>
  <c r="H152" i="1"/>
  <c r="G152" i="1"/>
  <c r="F152" i="1"/>
  <c r="BA151" i="1"/>
  <c r="AZ151" i="1"/>
  <c r="AY151" i="1"/>
  <c r="AQ151" i="1"/>
  <c r="AP151" i="1"/>
  <c r="AN151" i="1"/>
  <c r="AM151" i="1"/>
  <c r="AL151" i="1"/>
  <c r="AK151" i="1"/>
  <c r="AJ151" i="1"/>
  <c r="AH151" i="1"/>
  <c r="AF151" i="1"/>
  <c r="Y151" i="1"/>
  <c r="I151" i="1"/>
  <c r="H151" i="1"/>
  <c r="G151" i="1"/>
  <c r="F151" i="1"/>
  <c r="AZ150" i="1"/>
  <c r="AX150" i="1"/>
  <c r="AQ150" i="1"/>
  <c r="AP150" i="1"/>
  <c r="AO150" i="1"/>
  <c r="AN150" i="1"/>
  <c r="AM150" i="1"/>
  <c r="AL150" i="1"/>
  <c r="AK150" i="1"/>
  <c r="AJ150" i="1"/>
  <c r="AF150" i="1"/>
  <c r="Y150" i="1"/>
  <c r="AH150" i="1" s="1"/>
  <c r="I150" i="1"/>
  <c r="H150" i="1"/>
  <c r="G150" i="1"/>
  <c r="F150" i="1"/>
  <c r="AZ149" i="1"/>
  <c r="AX149" i="1"/>
  <c r="AQ149" i="1"/>
  <c r="AP149" i="1"/>
  <c r="AO149" i="1"/>
  <c r="AN149" i="1"/>
  <c r="AM149" i="1"/>
  <c r="AL149" i="1"/>
  <c r="AK149" i="1"/>
  <c r="AJ149" i="1"/>
  <c r="AF149" i="1"/>
  <c r="Y149" i="1"/>
  <c r="I149" i="1"/>
  <c r="H149" i="1"/>
  <c r="G149" i="1"/>
  <c r="F149" i="1"/>
  <c r="AZ148" i="1"/>
  <c r="AX148" i="1"/>
  <c r="AQ148" i="1"/>
  <c r="AP148" i="1"/>
  <c r="AO148" i="1"/>
  <c r="AN148" i="1"/>
  <c r="AM148" i="1"/>
  <c r="AL148" i="1"/>
  <c r="AK148" i="1"/>
  <c r="AJ148" i="1"/>
  <c r="AF148" i="1"/>
  <c r="Y148" i="1"/>
  <c r="AG148" i="1" s="1"/>
  <c r="I148" i="1"/>
  <c r="H148" i="1"/>
  <c r="G148" i="1"/>
  <c r="F148" i="1"/>
  <c r="AZ147" i="1"/>
  <c r="AX147" i="1"/>
  <c r="AQ147" i="1"/>
  <c r="AP147" i="1"/>
  <c r="AO147" i="1"/>
  <c r="AN147" i="1"/>
  <c r="AM147" i="1"/>
  <c r="AL147" i="1"/>
  <c r="AK147" i="1"/>
  <c r="AJ147" i="1"/>
  <c r="AF147" i="1"/>
  <c r="Y147" i="1"/>
  <c r="I147" i="1"/>
  <c r="H147" i="1"/>
  <c r="G147" i="1"/>
  <c r="F147" i="1"/>
  <c r="AZ146" i="1"/>
  <c r="AX146" i="1"/>
  <c r="AQ146" i="1"/>
  <c r="AP146" i="1"/>
  <c r="AO146" i="1"/>
  <c r="AN146" i="1"/>
  <c r="AM146" i="1"/>
  <c r="AL146" i="1"/>
  <c r="AK146" i="1"/>
  <c r="AJ146" i="1"/>
  <c r="AF146" i="1"/>
  <c r="Y146" i="1"/>
  <c r="AH146" i="1" s="1"/>
  <c r="I146" i="1"/>
  <c r="H146" i="1"/>
  <c r="G146" i="1"/>
  <c r="F146" i="1"/>
  <c r="AZ145" i="1"/>
  <c r="AX145" i="1"/>
  <c r="AQ145" i="1"/>
  <c r="AP145" i="1"/>
  <c r="AO145" i="1"/>
  <c r="AN145" i="1"/>
  <c r="AM145" i="1"/>
  <c r="AL145" i="1"/>
  <c r="AK145" i="1"/>
  <c r="AJ145" i="1"/>
  <c r="AF145" i="1"/>
  <c r="Y145" i="1"/>
  <c r="I145" i="1"/>
  <c r="H145" i="1"/>
  <c r="G145" i="1"/>
  <c r="F145" i="1"/>
  <c r="AZ144" i="1"/>
  <c r="AX144" i="1"/>
  <c r="AQ144" i="1"/>
  <c r="AP144" i="1"/>
  <c r="AO144" i="1"/>
  <c r="AN144" i="1"/>
  <c r="AM144" i="1"/>
  <c r="AL144" i="1"/>
  <c r="AK144" i="1"/>
  <c r="AJ144" i="1"/>
  <c r="AF144" i="1"/>
  <c r="Y144" i="1"/>
  <c r="AH144" i="1" s="1"/>
  <c r="I144" i="1"/>
  <c r="H144" i="1"/>
  <c r="G144" i="1"/>
  <c r="F144" i="1"/>
  <c r="AZ143" i="1"/>
  <c r="AX143" i="1"/>
  <c r="AQ143" i="1"/>
  <c r="AP143" i="1"/>
  <c r="AO143" i="1"/>
  <c r="AN143" i="1"/>
  <c r="AM143" i="1"/>
  <c r="AL143" i="1"/>
  <c r="AK143" i="1"/>
  <c r="AJ143" i="1"/>
  <c r="AF143" i="1"/>
  <c r="Y143" i="1"/>
  <c r="I143" i="1"/>
  <c r="H143" i="1"/>
  <c r="G143" i="1"/>
  <c r="F143" i="1"/>
  <c r="AZ142" i="1"/>
  <c r="AX142" i="1"/>
  <c r="AQ142" i="1"/>
  <c r="AP142" i="1"/>
  <c r="AO142" i="1"/>
  <c r="AN142" i="1"/>
  <c r="AM142" i="1"/>
  <c r="AL142" i="1"/>
  <c r="AK142" i="1"/>
  <c r="AJ142" i="1"/>
  <c r="AF142" i="1"/>
  <c r="Y142" i="1"/>
  <c r="AH142" i="1" s="1"/>
  <c r="I142" i="1"/>
  <c r="H142" i="1"/>
  <c r="G142" i="1"/>
  <c r="F142" i="1"/>
  <c r="AX141" i="1"/>
  <c r="AQ141" i="1"/>
  <c r="AP141" i="1"/>
  <c r="AO141" i="1"/>
  <c r="AN141" i="1"/>
  <c r="AM141" i="1"/>
  <c r="AL141" i="1"/>
  <c r="AK141" i="1"/>
  <c r="AJ141" i="1"/>
  <c r="AF141" i="1"/>
  <c r="Y141" i="1"/>
  <c r="AH141" i="1" s="1"/>
  <c r="I141" i="1"/>
  <c r="H141" i="1"/>
  <c r="G141" i="1"/>
  <c r="F141" i="1"/>
  <c r="AZ140" i="1"/>
  <c r="AX140" i="1"/>
  <c r="AQ140" i="1"/>
  <c r="AP140" i="1"/>
  <c r="AO140" i="1"/>
  <c r="AN140" i="1"/>
  <c r="AM140" i="1"/>
  <c r="AL140" i="1"/>
  <c r="AK140" i="1"/>
  <c r="AJ140" i="1"/>
  <c r="AF140" i="1"/>
  <c r="Y140" i="1"/>
  <c r="AH140" i="1" s="1"/>
  <c r="I140" i="1"/>
  <c r="H140" i="1"/>
  <c r="G140" i="1"/>
  <c r="F140" i="1"/>
  <c r="AZ139" i="1"/>
  <c r="AX139" i="1"/>
  <c r="AQ139" i="1"/>
  <c r="AP139" i="1"/>
  <c r="AO139" i="1"/>
  <c r="AN139" i="1"/>
  <c r="AM139" i="1"/>
  <c r="AL139" i="1"/>
  <c r="AK139" i="1"/>
  <c r="AJ139" i="1"/>
  <c r="AF139" i="1"/>
  <c r="Y139" i="1"/>
  <c r="AH139" i="1" s="1"/>
  <c r="I139" i="1"/>
  <c r="H139" i="1"/>
  <c r="G139" i="1"/>
  <c r="F139" i="1"/>
  <c r="AZ138" i="1"/>
  <c r="AX138" i="1"/>
  <c r="AQ138" i="1"/>
  <c r="AP138" i="1"/>
  <c r="AO138" i="1"/>
  <c r="AN138" i="1"/>
  <c r="AM138" i="1"/>
  <c r="AL138" i="1"/>
  <c r="AK138" i="1"/>
  <c r="AJ138" i="1"/>
  <c r="AF138" i="1"/>
  <c r="Y138" i="1"/>
  <c r="AH138" i="1" s="1"/>
  <c r="I138" i="1"/>
  <c r="H138" i="1"/>
  <c r="G138" i="1"/>
  <c r="F138" i="1"/>
  <c r="AZ137" i="1"/>
  <c r="AX137" i="1"/>
  <c r="AQ137" i="1"/>
  <c r="AP137" i="1"/>
  <c r="AO137" i="1"/>
  <c r="AN137" i="1"/>
  <c r="AM137" i="1"/>
  <c r="AL137" i="1"/>
  <c r="AK137" i="1"/>
  <c r="AJ137" i="1"/>
  <c r="AF137" i="1"/>
  <c r="Y137" i="1"/>
  <c r="AG137" i="1" s="1"/>
  <c r="I137" i="1"/>
  <c r="H137" i="1"/>
  <c r="G137" i="1"/>
  <c r="F137" i="1"/>
  <c r="AZ136" i="1"/>
  <c r="AX136" i="1"/>
  <c r="AQ136" i="1"/>
  <c r="AP136" i="1"/>
  <c r="AO136" i="1"/>
  <c r="AN136" i="1"/>
  <c r="AM136" i="1"/>
  <c r="AL136" i="1"/>
  <c r="AK136" i="1"/>
  <c r="AJ136" i="1"/>
  <c r="AF136" i="1"/>
  <c r="Y136" i="1"/>
  <c r="AH136" i="1" s="1"/>
  <c r="I136" i="1"/>
  <c r="H136" i="1"/>
  <c r="G136" i="1"/>
  <c r="F136" i="1"/>
  <c r="AZ135" i="1"/>
  <c r="AX135" i="1"/>
  <c r="AQ135" i="1"/>
  <c r="AP135" i="1"/>
  <c r="AO135" i="1"/>
  <c r="AN135" i="1"/>
  <c r="AM135" i="1"/>
  <c r="AL135" i="1"/>
  <c r="AK135" i="1"/>
  <c r="AJ135" i="1"/>
  <c r="AF135" i="1"/>
  <c r="Y135" i="1"/>
  <c r="I135" i="1"/>
  <c r="H135" i="1"/>
  <c r="G135" i="1"/>
  <c r="F135" i="1"/>
  <c r="AZ134" i="1"/>
  <c r="AX134" i="1"/>
  <c r="AQ134" i="1"/>
  <c r="AP134" i="1"/>
  <c r="AO134" i="1"/>
  <c r="AN134" i="1"/>
  <c r="AM134" i="1"/>
  <c r="AL134" i="1"/>
  <c r="AK134" i="1"/>
  <c r="AJ134" i="1"/>
  <c r="AF134" i="1"/>
  <c r="Y134" i="1"/>
  <c r="AG134" i="1" s="1"/>
  <c r="I134" i="1"/>
  <c r="H134" i="1"/>
  <c r="G134" i="1"/>
  <c r="F134" i="1"/>
  <c r="AZ133" i="1"/>
  <c r="AX133" i="1"/>
  <c r="AQ133" i="1"/>
  <c r="AP133" i="1"/>
  <c r="AO133" i="1"/>
  <c r="AN133" i="1"/>
  <c r="AM133" i="1"/>
  <c r="AL133" i="1"/>
  <c r="AK133" i="1"/>
  <c r="AJ133" i="1"/>
  <c r="AF133" i="1"/>
  <c r="Y133" i="1"/>
  <c r="AH133" i="1" s="1"/>
  <c r="I133" i="1"/>
  <c r="H133" i="1"/>
  <c r="G133" i="1"/>
  <c r="F133" i="1"/>
  <c r="AZ132" i="1"/>
  <c r="AX132" i="1"/>
  <c r="AQ132" i="1"/>
  <c r="AP132" i="1"/>
  <c r="AO132" i="1"/>
  <c r="AN132" i="1"/>
  <c r="AM132" i="1"/>
  <c r="AL132" i="1"/>
  <c r="AK132" i="1"/>
  <c r="AJ132" i="1"/>
  <c r="AF132" i="1"/>
  <c r="Y132" i="1"/>
  <c r="AH132" i="1" s="1"/>
  <c r="I132" i="1"/>
  <c r="H132" i="1"/>
  <c r="G132" i="1"/>
  <c r="F132" i="1"/>
  <c r="AZ131" i="1"/>
  <c r="AX131" i="1"/>
  <c r="AQ131" i="1"/>
  <c r="AP131" i="1"/>
  <c r="AO131" i="1"/>
  <c r="AN131" i="1"/>
  <c r="AM131" i="1"/>
  <c r="AL131" i="1"/>
  <c r="AK131" i="1"/>
  <c r="AJ131" i="1"/>
  <c r="AF131" i="1"/>
  <c r="Y131" i="1"/>
  <c r="AH131" i="1" s="1"/>
  <c r="I131" i="1"/>
  <c r="H131" i="1"/>
  <c r="G131" i="1"/>
  <c r="F131" i="1"/>
  <c r="AZ130" i="1"/>
  <c r="AX130" i="1"/>
  <c r="AQ130" i="1"/>
  <c r="AP130" i="1"/>
  <c r="AO130" i="1"/>
  <c r="AN130" i="1"/>
  <c r="AM130" i="1"/>
  <c r="AL130" i="1"/>
  <c r="AK130" i="1"/>
  <c r="AJ130" i="1"/>
  <c r="AF130" i="1"/>
  <c r="Y130" i="1"/>
  <c r="AG130" i="1" s="1"/>
  <c r="I130" i="1"/>
  <c r="H130" i="1"/>
  <c r="G130" i="1"/>
  <c r="F130" i="1"/>
  <c r="AZ129" i="1"/>
  <c r="AX129" i="1"/>
  <c r="AQ129" i="1"/>
  <c r="AP129" i="1"/>
  <c r="AO129" i="1"/>
  <c r="AN129" i="1"/>
  <c r="AM129" i="1"/>
  <c r="AL129" i="1"/>
  <c r="AK129" i="1"/>
  <c r="AJ129" i="1"/>
  <c r="AF129" i="1"/>
  <c r="Y129" i="1"/>
  <c r="AH129" i="1" s="1"/>
  <c r="I129" i="1"/>
  <c r="H129" i="1"/>
  <c r="G129" i="1"/>
  <c r="F129" i="1"/>
  <c r="AZ128" i="1"/>
  <c r="AX128" i="1"/>
  <c r="AQ128" i="1"/>
  <c r="AP128" i="1"/>
  <c r="AO128" i="1"/>
  <c r="AN128" i="1"/>
  <c r="AM128" i="1"/>
  <c r="AL128" i="1"/>
  <c r="AK128" i="1"/>
  <c r="AJ128" i="1"/>
  <c r="AF128" i="1"/>
  <c r="Y128" i="1"/>
  <c r="AH128" i="1" s="1"/>
  <c r="I128" i="1"/>
  <c r="H128" i="1"/>
  <c r="G128" i="1"/>
  <c r="F128" i="1"/>
  <c r="AQ127" i="1"/>
  <c r="AP127" i="1"/>
  <c r="AN127" i="1"/>
  <c r="AL127" i="1"/>
  <c r="AK127" i="1"/>
  <c r="AF127" i="1"/>
  <c r="Y127" i="1"/>
  <c r="AH127" i="1" s="1"/>
  <c r="I127" i="1"/>
  <c r="H127" i="1"/>
  <c r="G127" i="1"/>
  <c r="F127" i="1"/>
  <c r="BA126" i="1"/>
  <c r="AZ126" i="1"/>
  <c r="AY126" i="1"/>
  <c r="AQ126" i="1"/>
  <c r="AP126" i="1"/>
  <c r="AN126" i="1"/>
  <c r="AM126" i="1"/>
  <c r="AL126" i="1"/>
  <c r="AK126" i="1"/>
  <c r="AJ126" i="1"/>
  <c r="AH126" i="1"/>
  <c r="AF126" i="1"/>
  <c r="AG126" i="1" s="1"/>
  <c r="Y126" i="1"/>
  <c r="I126" i="1"/>
  <c r="H126" i="1"/>
  <c r="G126" i="1"/>
  <c r="F126" i="1"/>
  <c r="BA125" i="1"/>
  <c r="AZ125" i="1"/>
  <c r="AY125" i="1"/>
  <c r="AQ125" i="1"/>
  <c r="AP125" i="1"/>
  <c r="AN125" i="1"/>
  <c r="AM125" i="1"/>
  <c r="AL125" i="1"/>
  <c r="AK125" i="1"/>
  <c r="AJ125" i="1"/>
  <c r="AH125" i="1"/>
  <c r="AF125" i="1"/>
  <c r="Y125" i="1"/>
  <c r="I125" i="1"/>
  <c r="H125" i="1"/>
  <c r="G125" i="1"/>
  <c r="F125" i="1"/>
  <c r="BA124" i="1"/>
  <c r="AZ124" i="1"/>
  <c r="AY124" i="1"/>
  <c r="AQ124" i="1"/>
  <c r="AP124" i="1"/>
  <c r="AN124" i="1"/>
  <c r="AM124" i="1"/>
  <c r="AL124" i="1"/>
  <c r="AK124" i="1"/>
  <c r="AJ124" i="1"/>
  <c r="AH124" i="1"/>
  <c r="AF124" i="1"/>
  <c r="AG124" i="1" s="1"/>
  <c r="Y124" i="1"/>
  <c r="I124" i="1"/>
  <c r="H124" i="1"/>
  <c r="G124" i="1"/>
  <c r="F124" i="1"/>
  <c r="BA123" i="1"/>
  <c r="AZ123" i="1"/>
  <c r="AY123" i="1"/>
  <c r="AQ123" i="1"/>
  <c r="AP123" i="1"/>
  <c r="AN123" i="1"/>
  <c r="AM123" i="1"/>
  <c r="AL123" i="1"/>
  <c r="AK123" i="1"/>
  <c r="AJ123" i="1"/>
  <c r="AH123" i="1"/>
  <c r="AF123" i="1"/>
  <c r="AG123" i="1" s="1"/>
  <c r="Y123" i="1"/>
  <c r="I123" i="1"/>
  <c r="H123" i="1"/>
  <c r="G123" i="1"/>
  <c r="F123" i="1"/>
  <c r="BA122" i="1"/>
  <c r="AZ122" i="1"/>
  <c r="AY122" i="1"/>
  <c r="AQ122" i="1"/>
  <c r="AP122" i="1"/>
  <c r="AN122" i="1"/>
  <c r="AM122" i="1"/>
  <c r="AL122" i="1"/>
  <c r="AK122" i="1"/>
  <c r="AJ122" i="1"/>
  <c r="AH122" i="1"/>
  <c r="AF122" i="1"/>
  <c r="AG122" i="1" s="1"/>
  <c r="Y122" i="1"/>
  <c r="I122" i="1"/>
  <c r="H122" i="1"/>
  <c r="G122" i="1"/>
  <c r="F122" i="1"/>
  <c r="AZ121" i="1"/>
  <c r="AX121" i="1"/>
  <c r="AQ121" i="1"/>
  <c r="AP121" i="1"/>
  <c r="AO121" i="1"/>
  <c r="AN121" i="1"/>
  <c r="AM121" i="1"/>
  <c r="AL121" i="1"/>
  <c r="AK121" i="1"/>
  <c r="AJ121" i="1"/>
  <c r="AF121" i="1"/>
  <c r="Y121" i="1"/>
  <c r="AH121" i="1" s="1"/>
  <c r="I121" i="1"/>
  <c r="F121" i="1"/>
  <c r="AZ120" i="1"/>
  <c r="AX120" i="1"/>
  <c r="AQ120" i="1"/>
  <c r="AP120" i="1"/>
  <c r="AO120" i="1"/>
  <c r="AN120" i="1"/>
  <c r="AM120" i="1"/>
  <c r="AL120" i="1"/>
  <c r="AK120" i="1"/>
  <c r="AJ120" i="1"/>
  <c r="AH120" i="1"/>
  <c r="AG120" i="1"/>
  <c r="AF120" i="1"/>
  <c r="I120" i="1"/>
  <c r="F120" i="1"/>
  <c r="AZ119" i="1"/>
  <c r="AX119" i="1"/>
  <c r="AQ119" i="1"/>
  <c r="AP119" i="1"/>
  <c r="AO119" i="1"/>
  <c r="AN119" i="1"/>
  <c r="AM119" i="1"/>
  <c r="AL119" i="1"/>
  <c r="AK119" i="1"/>
  <c r="AJ119" i="1"/>
  <c r="AF119" i="1"/>
  <c r="Y119" i="1"/>
  <c r="AG119" i="1" s="1"/>
  <c r="I119" i="1"/>
  <c r="F119" i="1"/>
  <c r="AZ118" i="1"/>
  <c r="AX118" i="1"/>
  <c r="AQ118" i="1"/>
  <c r="AP118" i="1"/>
  <c r="AO118" i="1"/>
  <c r="AN118" i="1"/>
  <c r="AM118" i="1"/>
  <c r="AL118" i="1"/>
  <c r="AK118" i="1"/>
  <c r="AJ118" i="1"/>
  <c r="AF118" i="1"/>
  <c r="Y118" i="1"/>
  <c r="AH118" i="1" s="1"/>
  <c r="I118" i="1"/>
  <c r="F118" i="1"/>
  <c r="BA117" i="1"/>
  <c r="AZ117" i="1"/>
  <c r="AY117" i="1"/>
  <c r="AQ117" i="1"/>
  <c r="AP117" i="1"/>
  <c r="AN117" i="1"/>
  <c r="AM117" i="1"/>
  <c r="AL117" i="1"/>
  <c r="AK117" i="1"/>
  <c r="AJ117" i="1"/>
  <c r="AH117" i="1"/>
  <c r="AF117" i="1"/>
  <c r="Y117" i="1"/>
  <c r="I117" i="1"/>
  <c r="H117" i="1"/>
  <c r="G117" i="1"/>
  <c r="F117" i="1"/>
  <c r="BA116" i="1"/>
  <c r="AZ116" i="1"/>
  <c r="AY116" i="1"/>
  <c r="AQ116" i="1"/>
  <c r="AP116" i="1"/>
  <c r="AN116" i="1"/>
  <c r="AM116" i="1"/>
  <c r="AL116" i="1"/>
  <c r="AK116" i="1"/>
  <c r="AJ116" i="1"/>
  <c r="AH116" i="1"/>
  <c r="AF116" i="1"/>
  <c r="Y116" i="1"/>
  <c r="I116" i="1"/>
  <c r="H116" i="1"/>
  <c r="G116" i="1"/>
  <c r="F116" i="1"/>
  <c r="BA115" i="1"/>
  <c r="AZ115" i="1"/>
  <c r="AY115" i="1"/>
  <c r="AQ115" i="1"/>
  <c r="AP115" i="1"/>
  <c r="AN115" i="1"/>
  <c r="AM115" i="1"/>
  <c r="AL115" i="1"/>
  <c r="AK115" i="1"/>
  <c r="AJ115" i="1"/>
  <c r="AH115" i="1"/>
  <c r="AF115" i="1"/>
  <c r="AG115" i="1" s="1"/>
  <c r="Y115" i="1"/>
  <c r="I115" i="1"/>
  <c r="H115" i="1"/>
  <c r="G115" i="1"/>
  <c r="F115" i="1"/>
  <c r="BA114" i="1"/>
  <c r="AZ114" i="1"/>
  <c r="AY114" i="1"/>
  <c r="AQ114" i="1"/>
  <c r="AP114" i="1"/>
  <c r="AN114" i="1"/>
  <c r="AM114" i="1"/>
  <c r="AL114" i="1"/>
  <c r="AK114" i="1"/>
  <c r="AJ114" i="1"/>
  <c r="AH114" i="1"/>
  <c r="AF114" i="1"/>
  <c r="AG114" i="1" s="1"/>
  <c r="Y114" i="1"/>
  <c r="I114" i="1"/>
  <c r="H114" i="1"/>
  <c r="G114" i="1"/>
  <c r="F114" i="1"/>
  <c r="BA113" i="1"/>
  <c r="AZ113" i="1"/>
  <c r="AY113" i="1"/>
  <c r="AQ113" i="1"/>
  <c r="AP113" i="1"/>
  <c r="AN113" i="1"/>
  <c r="AM113" i="1"/>
  <c r="AL113" i="1"/>
  <c r="AK113" i="1"/>
  <c r="AJ113" i="1"/>
  <c r="AH113" i="1"/>
  <c r="AF113" i="1"/>
  <c r="AG113" i="1" s="1"/>
  <c r="Y113" i="1"/>
  <c r="I113" i="1"/>
  <c r="H113" i="1"/>
  <c r="G113" i="1"/>
  <c r="F113" i="1"/>
  <c r="BA112" i="1"/>
  <c r="AZ112" i="1"/>
  <c r="AY112" i="1"/>
  <c r="AQ112" i="1"/>
  <c r="AP112" i="1"/>
  <c r="AN112" i="1"/>
  <c r="AM112" i="1"/>
  <c r="AL112" i="1"/>
  <c r="AK112" i="1"/>
  <c r="AJ112" i="1"/>
  <c r="AH112" i="1"/>
  <c r="AF112" i="1"/>
  <c r="AG112" i="1" s="1"/>
  <c r="Y112" i="1"/>
  <c r="I112" i="1"/>
  <c r="H112" i="1"/>
  <c r="G112" i="1"/>
  <c r="F112" i="1"/>
  <c r="BA111" i="1"/>
  <c r="AZ111" i="1"/>
  <c r="AY111" i="1"/>
  <c r="AQ111" i="1"/>
  <c r="AP111" i="1"/>
  <c r="AN111" i="1"/>
  <c r="AM111" i="1"/>
  <c r="AL111" i="1"/>
  <c r="AK111" i="1"/>
  <c r="AJ111" i="1"/>
  <c r="AH111" i="1"/>
  <c r="AF111" i="1"/>
  <c r="AG111" i="1" s="1"/>
  <c r="Y111" i="1"/>
  <c r="I111" i="1"/>
  <c r="H111" i="1"/>
  <c r="G111" i="1"/>
  <c r="F111" i="1"/>
  <c r="BA110" i="1"/>
  <c r="AZ110" i="1"/>
  <c r="AY110" i="1"/>
  <c r="AQ110" i="1"/>
  <c r="AP110" i="1"/>
  <c r="AM110" i="1"/>
  <c r="AL110" i="1"/>
  <c r="AK110" i="1"/>
  <c r="AJ110" i="1"/>
  <c r="AH110" i="1"/>
  <c r="AF110" i="1"/>
  <c r="AG110" i="1" s="1"/>
  <c r="Y110" i="1"/>
  <c r="I110" i="1"/>
  <c r="H110" i="1"/>
  <c r="G110" i="1"/>
  <c r="F110" i="1"/>
  <c r="BA109" i="1"/>
  <c r="AZ109" i="1"/>
  <c r="AY109" i="1"/>
  <c r="AQ109" i="1"/>
  <c r="AP109" i="1"/>
  <c r="AN109" i="1"/>
  <c r="AM109" i="1"/>
  <c r="AL109" i="1"/>
  <c r="AK109" i="1"/>
  <c r="AJ109" i="1"/>
  <c r="AH109" i="1"/>
  <c r="AF109" i="1"/>
  <c r="Y109" i="1"/>
  <c r="I109" i="1"/>
  <c r="H109" i="1"/>
  <c r="G109" i="1"/>
  <c r="F109" i="1"/>
  <c r="BA108" i="1"/>
  <c r="AZ108" i="1"/>
  <c r="AY108" i="1"/>
  <c r="AQ108" i="1"/>
  <c r="AP108" i="1"/>
  <c r="AN108" i="1"/>
  <c r="AM108" i="1"/>
  <c r="AL108" i="1"/>
  <c r="AK108" i="1"/>
  <c r="AJ108" i="1"/>
  <c r="AH108" i="1"/>
  <c r="AF108" i="1"/>
  <c r="AG108" i="1" s="1"/>
  <c r="Y108" i="1"/>
  <c r="I108" i="1"/>
  <c r="H108" i="1"/>
  <c r="G108" i="1"/>
  <c r="F108" i="1"/>
  <c r="AZ107" i="1"/>
  <c r="AX107" i="1"/>
  <c r="AQ107" i="1"/>
  <c r="AP107" i="1"/>
  <c r="AO107" i="1"/>
  <c r="AN107" i="1"/>
  <c r="AM107" i="1"/>
  <c r="AL107" i="1"/>
  <c r="AK107" i="1"/>
  <c r="AJ107" i="1"/>
  <c r="AF107" i="1"/>
  <c r="Y107" i="1"/>
  <c r="AG107" i="1" s="1"/>
  <c r="I107" i="1"/>
  <c r="F107" i="1"/>
  <c r="AX106" i="1"/>
  <c r="AP106" i="1"/>
  <c r="AM106" i="1"/>
  <c r="AK106" i="1"/>
  <c r="AJ106" i="1"/>
  <c r="AF106" i="1"/>
  <c r="Y106" i="1"/>
  <c r="AH106" i="1" s="1"/>
  <c r="I106" i="1"/>
  <c r="F106" i="1"/>
  <c r="AZ105" i="1"/>
  <c r="AX105" i="1"/>
  <c r="AQ105" i="1"/>
  <c r="AP105" i="1"/>
  <c r="AO105" i="1"/>
  <c r="AN105" i="1"/>
  <c r="AM105" i="1"/>
  <c r="AL105" i="1"/>
  <c r="AK105" i="1"/>
  <c r="AJ105" i="1"/>
  <c r="AF105" i="1"/>
  <c r="Y105" i="1"/>
  <c r="AG105" i="1" s="1"/>
  <c r="I105" i="1"/>
  <c r="F105" i="1"/>
  <c r="AZ104" i="1"/>
  <c r="AX104" i="1"/>
  <c r="AQ104" i="1"/>
  <c r="AP104" i="1"/>
  <c r="AO104" i="1"/>
  <c r="AN104" i="1"/>
  <c r="AM104" i="1"/>
  <c r="AL104" i="1"/>
  <c r="AK104" i="1"/>
  <c r="AJ104" i="1"/>
  <c r="AF104" i="1"/>
  <c r="Y104" i="1"/>
  <c r="AH104" i="1" s="1"/>
  <c r="I104" i="1"/>
  <c r="F104" i="1"/>
  <c r="AZ103" i="1"/>
  <c r="AX103" i="1"/>
  <c r="AQ103" i="1"/>
  <c r="AP103" i="1"/>
  <c r="AO103" i="1"/>
  <c r="AN103" i="1"/>
  <c r="AM103" i="1"/>
  <c r="AL103" i="1"/>
  <c r="AK103" i="1"/>
  <c r="AJ103" i="1"/>
  <c r="AF103" i="1"/>
  <c r="Y103" i="1"/>
  <c r="AH103" i="1" s="1"/>
  <c r="I103" i="1"/>
  <c r="F103" i="1"/>
  <c r="BA102" i="1"/>
  <c r="AZ102" i="1"/>
  <c r="AY102" i="1"/>
  <c r="AQ102" i="1"/>
  <c r="AP102" i="1"/>
  <c r="AN102" i="1"/>
  <c r="AM102" i="1"/>
  <c r="AL102" i="1"/>
  <c r="AK102" i="1"/>
  <c r="AJ102" i="1"/>
  <c r="AH102" i="1"/>
  <c r="AF102" i="1"/>
  <c r="AG102" i="1" s="1"/>
  <c r="Y102" i="1"/>
  <c r="I102" i="1"/>
  <c r="H102" i="1"/>
  <c r="G102" i="1"/>
  <c r="F102" i="1"/>
  <c r="AZ101" i="1"/>
  <c r="AN101" i="1"/>
  <c r="AK101" i="1"/>
  <c r="AH101" i="1"/>
  <c r="AF101" i="1"/>
  <c r="Y101" i="1"/>
  <c r="I101" i="1"/>
  <c r="H101" i="1"/>
  <c r="G101" i="1"/>
  <c r="F101" i="1"/>
  <c r="BA100" i="1"/>
  <c r="AZ100" i="1"/>
  <c r="AY100" i="1"/>
  <c r="AQ100" i="1"/>
  <c r="AP100" i="1"/>
  <c r="AN100" i="1"/>
  <c r="AM100" i="1"/>
  <c r="AL100" i="1"/>
  <c r="AK100" i="1"/>
  <c r="AJ100" i="1"/>
  <c r="AH100" i="1"/>
  <c r="AF100" i="1"/>
  <c r="AG100" i="1" s="1"/>
  <c r="Y100" i="1"/>
  <c r="I100" i="1"/>
  <c r="H100" i="1"/>
  <c r="G100" i="1"/>
  <c r="F100" i="1"/>
  <c r="BA99" i="1"/>
  <c r="AZ99" i="1"/>
  <c r="AY99" i="1"/>
  <c r="AQ99" i="1"/>
  <c r="AP99" i="1"/>
  <c r="AN99" i="1"/>
  <c r="AM99" i="1"/>
  <c r="AL99" i="1"/>
  <c r="AK99" i="1"/>
  <c r="AJ99" i="1"/>
  <c r="AH99" i="1"/>
  <c r="AF99" i="1"/>
  <c r="Y99" i="1"/>
  <c r="I99" i="1"/>
  <c r="H99" i="1"/>
  <c r="G99" i="1"/>
  <c r="F99" i="1"/>
  <c r="BA98" i="1"/>
  <c r="AZ98" i="1"/>
  <c r="AY98" i="1"/>
  <c r="AQ98" i="1"/>
  <c r="AP98" i="1"/>
  <c r="AN98" i="1"/>
  <c r="AM98" i="1"/>
  <c r="AL98" i="1"/>
  <c r="AK98" i="1"/>
  <c r="AJ98" i="1"/>
  <c r="AH98" i="1"/>
  <c r="AF98" i="1"/>
  <c r="Y98" i="1"/>
  <c r="I98" i="1"/>
  <c r="H98" i="1"/>
  <c r="G98" i="1"/>
  <c r="F98" i="1"/>
  <c r="BA97" i="1"/>
  <c r="AZ97" i="1"/>
  <c r="AY97" i="1"/>
  <c r="AQ97" i="1"/>
  <c r="AP97" i="1"/>
  <c r="AN97" i="1"/>
  <c r="AM97" i="1"/>
  <c r="AL97" i="1"/>
  <c r="AK97" i="1"/>
  <c r="AJ97" i="1"/>
  <c r="AH97" i="1"/>
  <c r="AF97" i="1"/>
  <c r="AG97" i="1" s="1"/>
  <c r="Y97" i="1"/>
  <c r="I97" i="1"/>
  <c r="H97" i="1"/>
  <c r="G97" i="1"/>
  <c r="F97" i="1"/>
  <c r="BA96" i="1"/>
  <c r="AZ96" i="1"/>
  <c r="AY96" i="1"/>
  <c r="AQ96" i="1"/>
  <c r="AP96" i="1"/>
  <c r="AN96" i="1"/>
  <c r="AM96" i="1"/>
  <c r="AL96" i="1"/>
  <c r="AK96" i="1"/>
  <c r="AJ96" i="1"/>
  <c r="AH96" i="1"/>
  <c r="AF96" i="1"/>
  <c r="AG96" i="1" s="1"/>
  <c r="Y96" i="1"/>
  <c r="I96" i="1"/>
  <c r="H96" i="1"/>
  <c r="G96" i="1"/>
  <c r="F96" i="1"/>
  <c r="BA95" i="1"/>
  <c r="AZ95" i="1"/>
  <c r="AY95" i="1"/>
  <c r="AQ95" i="1"/>
  <c r="AP95" i="1"/>
  <c r="AN95" i="1"/>
  <c r="AM95" i="1"/>
  <c r="AL95" i="1"/>
  <c r="AK95" i="1"/>
  <c r="AJ95" i="1"/>
  <c r="AH95" i="1"/>
  <c r="AF95" i="1"/>
  <c r="AG95" i="1" s="1"/>
  <c r="Y95" i="1"/>
  <c r="I95" i="1"/>
  <c r="H95" i="1"/>
  <c r="G95" i="1"/>
  <c r="F95" i="1"/>
  <c r="BA94" i="1"/>
  <c r="AZ94" i="1"/>
  <c r="AY94" i="1"/>
  <c r="AQ94" i="1"/>
  <c r="AP94" i="1"/>
  <c r="AN94" i="1"/>
  <c r="AM94" i="1"/>
  <c r="AL94" i="1"/>
  <c r="AK94" i="1"/>
  <c r="AJ94" i="1"/>
  <c r="AH94" i="1"/>
  <c r="AF94" i="1"/>
  <c r="AG94" i="1" s="1"/>
  <c r="Y94" i="1"/>
  <c r="I94" i="1"/>
  <c r="H94" i="1"/>
  <c r="G94" i="1"/>
  <c r="F94" i="1"/>
  <c r="BA93" i="1"/>
  <c r="AZ93" i="1"/>
  <c r="AY93" i="1"/>
  <c r="AQ93" i="1"/>
  <c r="AP93" i="1"/>
  <c r="AN93" i="1"/>
  <c r="AM93" i="1"/>
  <c r="AL93" i="1"/>
  <c r="AK93" i="1"/>
  <c r="AJ93" i="1"/>
  <c r="AH93" i="1"/>
  <c r="AF93" i="1"/>
  <c r="Y93" i="1"/>
  <c r="I93" i="1"/>
  <c r="H93" i="1"/>
  <c r="G93" i="1"/>
  <c r="F93" i="1"/>
  <c r="BA92" i="1"/>
  <c r="AZ92" i="1"/>
  <c r="AY92" i="1"/>
  <c r="AQ92" i="1"/>
  <c r="AP92" i="1"/>
  <c r="AN92" i="1"/>
  <c r="AM92" i="1"/>
  <c r="AL92" i="1"/>
  <c r="AK92" i="1"/>
  <c r="AJ92" i="1"/>
  <c r="AH92" i="1"/>
  <c r="AF92" i="1"/>
  <c r="AG92" i="1" s="1"/>
  <c r="Y92" i="1"/>
  <c r="I92" i="1"/>
  <c r="H92" i="1"/>
  <c r="G92" i="1"/>
  <c r="F92" i="1"/>
  <c r="BA91" i="1"/>
  <c r="AZ91" i="1"/>
  <c r="AY91" i="1"/>
  <c r="AQ91" i="1"/>
  <c r="AP91" i="1"/>
  <c r="AN91" i="1"/>
  <c r="AM91" i="1"/>
  <c r="AL91" i="1"/>
  <c r="AK91" i="1"/>
  <c r="AJ91" i="1"/>
  <c r="AH91" i="1"/>
  <c r="AF91" i="1"/>
  <c r="AG91" i="1" s="1"/>
  <c r="Y91" i="1"/>
  <c r="I91" i="1"/>
  <c r="H91" i="1"/>
  <c r="G91" i="1"/>
  <c r="F91" i="1"/>
  <c r="BA90" i="1"/>
  <c r="AZ90" i="1"/>
  <c r="AY90" i="1"/>
  <c r="AQ90" i="1"/>
  <c r="AP90" i="1"/>
  <c r="AN90" i="1"/>
  <c r="AM90" i="1"/>
  <c r="AL90" i="1"/>
  <c r="AK90" i="1"/>
  <c r="AJ90" i="1"/>
  <c r="AH90" i="1"/>
  <c r="AF90" i="1"/>
  <c r="AG90" i="1" s="1"/>
  <c r="Y90" i="1"/>
  <c r="I90" i="1"/>
  <c r="H90" i="1"/>
  <c r="G90" i="1"/>
  <c r="F90" i="1"/>
  <c r="BA89" i="1"/>
  <c r="AZ89" i="1"/>
  <c r="AY89" i="1"/>
  <c r="AQ89" i="1"/>
  <c r="AP89" i="1"/>
  <c r="AN89" i="1"/>
  <c r="AM89" i="1"/>
  <c r="AL89" i="1"/>
  <c r="AK89" i="1"/>
  <c r="AJ89" i="1"/>
  <c r="AH89" i="1"/>
  <c r="AF89" i="1"/>
  <c r="Y89" i="1"/>
  <c r="I89" i="1"/>
  <c r="H89" i="1"/>
  <c r="G89" i="1"/>
  <c r="F89" i="1"/>
  <c r="BA88" i="1"/>
  <c r="AZ88" i="1"/>
  <c r="AY88" i="1"/>
  <c r="AQ88" i="1"/>
  <c r="AP88" i="1"/>
  <c r="AN88" i="1"/>
  <c r="AM88" i="1"/>
  <c r="AL88" i="1"/>
  <c r="AK88" i="1"/>
  <c r="AJ88" i="1"/>
  <c r="AH88" i="1"/>
  <c r="AF88" i="1"/>
  <c r="AG88" i="1" s="1"/>
  <c r="Y88" i="1"/>
  <c r="I88" i="1"/>
  <c r="H88" i="1"/>
  <c r="G88" i="1"/>
  <c r="F88" i="1"/>
  <c r="BA87" i="1"/>
  <c r="AZ87" i="1"/>
  <c r="AY87" i="1"/>
  <c r="AQ87" i="1"/>
  <c r="AP87" i="1"/>
  <c r="AN87" i="1"/>
  <c r="AM87" i="1"/>
  <c r="AL87" i="1"/>
  <c r="AK87" i="1"/>
  <c r="AJ87" i="1"/>
  <c r="AH87" i="1"/>
  <c r="AF87" i="1"/>
  <c r="Y87" i="1"/>
  <c r="I87" i="1"/>
  <c r="H87" i="1"/>
  <c r="G87" i="1"/>
  <c r="F87" i="1"/>
  <c r="BA86" i="1"/>
  <c r="AZ86" i="1"/>
  <c r="AY86" i="1"/>
  <c r="AQ86" i="1"/>
  <c r="AP86" i="1"/>
  <c r="AN86" i="1"/>
  <c r="AM86" i="1"/>
  <c r="AL86" i="1"/>
  <c r="AK86" i="1"/>
  <c r="AJ86" i="1"/>
  <c r="AH86" i="1"/>
  <c r="AF86" i="1"/>
  <c r="Y86" i="1"/>
  <c r="I86" i="1"/>
  <c r="H86" i="1"/>
  <c r="G86" i="1"/>
  <c r="F86" i="1"/>
  <c r="BA85" i="1"/>
  <c r="AZ85" i="1"/>
  <c r="AY85" i="1"/>
  <c r="AQ85" i="1"/>
  <c r="AP85" i="1"/>
  <c r="AN85" i="1"/>
  <c r="AM85" i="1"/>
  <c r="AL85" i="1"/>
  <c r="AK85" i="1"/>
  <c r="AJ85" i="1"/>
  <c r="AH85" i="1"/>
  <c r="AF85" i="1"/>
  <c r="AG85" i="1" s="1"/>
  <c r="Y85" i="1"/>
  <c r="I85" i="1"/>
  <c r="H85" i="1"/>
  <c r="G85" i="1"/>
  <c r="F85" i="1"/>
  <c r="BA84" i="1"/>
  <c r="AZ84" i="1"/>
  <c r="AY84" i="1"/>
  <c r="AQ84" i="1"/>
  <c r="AP84" i="1"/>
  <c r="AN84" i="1"/>
  <c r="AM84" i="1"/>
  <c r="AL84" i="1"/>
  <c r="AK84" i="1"/>
  <c r="AJ84" i="1"/>
  <c r="AH84" i="1"/>
  <c r="AF84" i="1"/>
  <c r="Y84" i="1"/>
  <c r="I84" i="1"/>
  <c r="H84" i="1"/>
  <c r="G84" i="1"/>
  <c r="F84" i="1"/>
  <c r="BA83" i="1"/>
  <c r="AZ83" i="1"/>
  <c r="AY83" i="1"/>
  <c r="AQ83" i="1"/>
  <c r="AP83" i="1"/>
  <c r="AN83" i="1"/>
  <c r="AM83" i="1"/>
  <c r="AL83" i="1"/>
  <c r="AK83" i="1"/>
  <c r="AJ83" i="1"/>
  <c r="AH83" i="1"/>
  <c r="AF83" i="1"/>
  <c r="AG83" i="1" s="1"/>
  <c r="Y83" i="1"/>
  <c r="I83" i="1"/>
  <c r="H83" i="1"/>
  <c r="G83" i="1"/>
  <c r="F83" i="1"/>
  <c r="BA82" i="1"/>
  <c r="AZ82" i="1"/>
  <c r="AY82" i="1"/>
  <c r="AQ82" i="1"/>
  <c r="AP82" i="1"/>
  <c r="AN82" i="1"/>
  <c r="AM82" i="1"/>
  <c r="AL82" i="1"/>
  <c r="AK82" i="1"/>
  <c r="AJ82" i="1"/>
  <c r="AH82" i="1"/>
  <c r="AF82" i="1"/>
  <c r="Y82" i="1"/>
  <c r="I82" i="1"/>
  <c r="F82" i="1"/>
  <c r="AZ81" i="1"/>
  <c r="AX81" i="1"/>
  <c r="AQ81" i="1"/>
  <c r="AP81" i="1"/>
  <c r="AO81" i="1"/>
  <c r="AN81" i="1"/>
  <c r="AM81" i="1"/>
  <c r="AL81" i="1"/>
  <c r="AK81" i="1"/>
  <c r="AJ81" i="1"/>
  <c r="AF81" i="1"/>
  <c r="Y81" i="1"/>
  <c r="AG81" i="1" s="1"/>
  <c r="I81" i="1"/>
  <c r="H81" i="1"/>
  <c r="F81" i="1"/>
  <c r="AZ80" i="1"/>
  <c r="AX80" i="1"/>
  <c r="AQ80" i="1"/>
  <c r="AP80" i="1"/>
  <c r="AO80" i="1"/>
  <c r="AN80" i="1"/>
  <c r="AM80" i="1"/>
  <c r="AL80" i="1"/>
  <c r="AK80" i="1"/>
  <c r="AJ80" i="1"/>
  <c r="AF80" i="1"/>
  <c r="Y80" i="1"/>
  <c r="AH80" i="1" s="1"/>
  <c r="I80" i="1"/>
  <c r="H80" i="1"/>
  <c r="F80" i="1"/>
  <c r="AZ79" i="1"/>
  <c r="AX79" i="1"/>
  <c r="AQ79" i="1"/>
  <c r="AP79" i="1"/>
  <c r="AO79" i="1"/>
  <c r="AN79" i="1"/>
  <c r="AM79" i="1"/>
  <c r="AL79" i="1"/>
  <c r="AK79" i="1"/>
  <c r="AJ79" i="1"/>
  <c r="AF79" i="1"/>
  <c r="Y79" i="1"/>
  <c r="AH79" i="1" s="1"/>
  <c r="I79" i="1"/>
  <c r="H79" i="1"/>
  <c r="F79" i="1"/>
  <c r="AZ78" i="1"/>
  <c r="AX78" i="1"/>
  <c r="AQ78" i="1"/>
  <c r="AP78" i="1"/>
  <c r="AO78" i="1"/>
  <c r="AN78" i="1"/>
  <c r="AM78" i="1"/>
  <c r="AL78" i="1"/>
  <c r="AK78" i="1"/>
  <c r="AJ78" i="1"/>
  <c r="AF78" i="1"/>
  <c r="Y78" i="1"/>
  <c r="AG78" i="1" s="1"/>
  <c r="I78" i="1"/>
  <c r="H78" i="1"/>
  <c r="G78" i="1"/>
  <c r="F78" i="1"/>
  <c r="AZ77" i="1"/>
  <c r="AX77" i="1"/>
  <c r="AQ77" i="1"/>
  <c r="AP77" i="1"/>
  <c r="AO77" i="1"/>
  <c r="AN77" i="1"/>
  <c r="AM77" i="1"/>
  <c r="AL77" i="1"/>
  <c r="AK77" i="1"/>
  <c r="AJ77" i="1"/>
  <c r="AF77" i="1"/>
  <c r="Y77" i="1"/>
  <c r="AH77" i="1" s="1"/>
  <c r="I77" i="1"/>
  <c r="H77" i="1"/>
  <c r="G77" i="1"/>
  <c r="F77" i="1"/>
  <c r="AZ76" i="1"/>
  <c r="AX76" i="1"/>
  <c r="AQ76" i="1"/>
  <c r="AP76" i="1"/>
  <c r="AO76" i="1"/>
  <c r="AN76" i="1"/>
  <c r="AM76" i="1"/>
  <c r="AL76" i="1"/>
  <c r="AK76" i="1"/>
  <c r="AJ76" i="1"/>
  <c r="AF76" i="1"/>
  <c r="Y76" i="1"/>
  <c r="AG76" i="1" s="1"/>
  <c r="I76" i="1"/>
  <c r="H76" i="1"/>
  <c r="G76" i="1"/>
  <c r="F76" i="1"/>
  <c r="AZ75" i="1"/>
  <c r="AX75" i="1"/>
  <c r="AQ75" i="1"/>
  <c r="AP75" i="1"/>
  <c r="AO75" i="1"/>
  <c r="AN75" i="1"/>
  <c r="AM75" i="1"/>
  <c r="AL75" i="1"/>
  <c r="AK75" i="1"/>
  <c r="AJ75" i="1"/>
  <c r="AF75" i="1"/>
  <c r="Y75" i="1"/>
  <c r="AH75" i="1" s="1"/>
  <c r="I75" i="1"/>
  <c r="H75" i="1"/>
  <c r="G75" i="1"/>
  <c r="F75" i="1"/>
  <c r="AM74" i="1"/>
  <c r="AK74" i="1"/>
  <c r="AJ74" i="1"/>
  <c r="AF74" i="1"/>
  <c r="Y74" i="1"/>
  <c r="AG74" i="1" s="1"/>
  <c r="I74" i="1"/>
  <c r="F74" i="1"/>
  <c r="AM73" i="1"/>
  <c r="AK73" i="1"/>
  <c r="AJ73" i="1"/>
  <c r="AF73" i="1"/>
  <c r="Y73" i="1"/>
  <c r="AH73" i="1" s="1"/>
  <c r="I73" i="1"/>
  <c r="H73" i="1"/>
  <c r="G73" i="1"/>
  <c r="F73" i="1"/>
  <c r="AM72" i="1"/>
  <c r="AK72" i="1"/>
  <c r="AJ72" i="1"/>
  <c r="AF72" i="1"/>
  <c r="Y72" i="1"/>
  <c r="AH72" i="1" s="1"/>
  <c r="I72" i="1"/>
  <c r="H72" i="1"/>
  <c r="G72" i="1"/>
  <c r="F72" i="1"/>
  <c r="AZ71" i="1"/>
  <c r="AX71" i="1"/>
  <c r="AQ71" i="1"/>
  <c r="AP71" i="1"/>
  <c r="AO71" i="1"/>
  <c r="AN71" i="1"/>
  <c r="AM71" i="1"/>
  <c r="AL71" i="1"/>
  <c r="AK71" i="1"/>
  <c r="AJ71" i="1"/>
  <c r="AF71" i="1"/>
  <c r="Y71" i="1"/>
  <c r="AH71" i="1" s="1"/>
  <c r="I71" i="1"/>
  <c r="H71" i="1"/>
  <c r="G71" i="1"/>
  <c r="F71" i="1"/>
  <c r="AZ70" i="1"/>
  <c r="AX70" i="1"/>
  <c r="AQ70" i="1"/>
  <c r="AP70" i="1"/>
  <c r="AO70" i="1"/>
  <c r="AN70" i="1"/>
  <c r="AM70" i="1"/>
  <c r="AL70" i="1"/>
  <c r="AK70" i="1"/>
  <c r="AJ70" i="1"/>
  <c r="AF70" i="1"/>
  <c r="Y70" i="1"/>
  <c r="AG70" i="1" s="1"/>
  <c r="I70" i="1"/>
  <c r="F70" i="1"/>
  <c r="AZ69" i="1"/>
  <c r="AX69" i="1"/>
  <c r="AQ69" i="1"/>
  <c r="AP69" i="1"/>
  <c r="AO69" i="1"/>
  <c r="AN69" i="1"/>
  <c r="AM69" i="1"/>
  <c r="AL69" i="1"/>
  <c r="AK69" i="1"/>
  <c r="AJ69" i="1"/>
  <c r="AF69" i="1"/>
  <c r="Y69" i="1"/>
  <c r="AG69" i="1" s="1"/>
  <c r="I69" i="1"/>
  <c r="F69" i="1"/>
  <c r="AZ68" i="1"/>
  <c r="AX68" i="1"/>
  <c r="AQ68" i="1"/>
  <c r="AP68" i="1"/>
  <c r="AO68" i="1"/>
  <c r="AN68" i="1"/>
  <c r="AM68" i="1"/>
  <c r="AL68" i="1"/>
  <c r="AK68" i="1"/>
  <c r="AJ68" i="1"/>
  <c r="AF68" i="1"/>
  <c r="Y68" i="1"/>
  <c r="AG68" i="1" s="1"/>
  <c r="I68" i="1"/>
  <c r="F68" i="1"/>
  <c r="AZ67" i="1"/>
  <c r="AX67" i="1"/>
  <c r="AQ67" i="1"/>
  <c r="AP67" i="1"/>
  <c r="AO67" i="1"/>
  <c r="AN67" i="1"/>
  <c r="AL67" i="1"/>
  <c r="AK67" i="1"/>
  <c r="AJ67" i="1"/>
  <c r="AF67" i="1"/>
  <c r="Y67" i="1"/>
  <c r="AH67" i="1" s="1"/>
  <c r="I67" i="1"/>
  <c r="F67" i="1"/>
  <c r="AZ66" i="1"/>
  <c r="AX66" i="1"/>
  <c r="AQ66" i="1"/>
  <c r="AP66" i="1"/>
  <c r="AO66" i="1"/>
  <c r="AN66" i="1"/>
  <c r="AM66" i="1"/>
  <c r="AL66" i="1"/>
  <c r="AK66" i="1"/>
  <c r="AJ66" i="1"/>
  <c r="AG66" i="1"/>
  <c r="AF66" i="1"/>
  <c r="Y66" i="1"/>
  <c r="AH66" i="1" s="1"/>
  <c r="I66" i="1"/>
  <c r="H66" i="1"/>
  <c r="G66" i="1"/>
  <c r="F66" i="1"/>
  <c r="AZ65" i="1"/>
  <c r="AX65" i="1"/>
  <c r="AQ65" i="1"/>
  <c r="AP65" i="1"/>
  <c r="AO65" i="1"/>
  <c r="AN65" i="1"/>
  <c r="AM65" i="1"/>
  <c r="AL65" i="1"/>
  <c r="AK65" i="1"/>
  <c r="AJ65" i="1"/>
  <c r="AF65" i="1"/>
  <c r="Y65" i="1"/>
  <c r="I65" i="1"/>
  <c r="H65" i="1"/>
  <c r="G65" i="1"/>
  <c r="F65" i="1"/>
  <c r="AZ64" i="1"/>
  <c r="AX64" i="1"/>
  <c r="AQ64" i="1"/>
  <c r="AO64" i="1"/>
  <c r="AN64" i="1"/>
  <c r="AM64" i="1"/>
  <c r="AL64" i="1"/>
  <c r="AK64" i="1"/>
  <c r="AJ64" i="1"/>
  <c r="AF64" i="1"/>
  <c r="Y64" i="1"/>
  <c r="AG64" i="1" s="1"/>
  <c r="I64" i="1"/>
  <c r="H64" i="1"/>
  <c r="G64" i="1"/>
  <c r="F64" i="1"/>
  <c r="AZ63" i="1"/>
  <c r="AX63" i="1"/>
  <c r="AQ63" i="1"/>
  <c r="AP63" i="1"/>
  <c r="AO63" i="1"/>
  <c r="AN63" i="1"/>
  <c r="AM63" i="1"/>
  <c r="AL63" i="1"/>
  <c r="AK63" i="1"/>
  <c r="AJ63" i="1"/>
  <c r="AH63" i="1"/>
  <c r="AF63" i="1"/>
  <c r="Y63" i="1"/>
  <c r="AG63" i="1" s="1"/>
  <c r="I63" i="1"/>
  <c r="H63" i="1"/>
  <c r="G63" i="1"/>
  <c r="F63" i="1"/>
  <c r="AZ62" i="1"/>
  <c r="AX62" i="1"/>
  <c r="AQ62" i="1"/>
  <c r="AP62" i="1"/>
  <c r="AO62" i="1"/>
  <c r="AN62" i="1"/>
  <c r="AM62" i="1"/>
  <c r="AL62" i="1"/>
  <c r="AK62" i="1"/>
  <c r="AJ62" i="1"/>
  <c r="AF62" i="1"/>
  <c r="Y62" i="1"/>
  <c r="AG62" i="1" s="1"/>
  <c r="I62" i="1"/>
  <c r="H62" i="1"/>
  <c r="G62" i="1"/>
  <c r="F62" i="1"/>
  <c r="BA61" i="1"/>
  <c r="AZ61" i="1"/>
  <c r="AY61" i="1"/>
  <c r="AQ61" i="1"/>
  <c r="AP61" i="1"/>
  <c r="AN61" i="1"/>
  <c r="AM61" i="1"/>
  <c r="AL61" i="1"/>
  <c r="AK61" i="1"/>
  <c r="AJ61" i="1"/>
  <c r="AH61" i="1"/>
  <c r="AF61" i="1"/>
  <c r="I61" i="1"/>
  <c r="H61" i="1"/>
  <c r="G61" i="1"/>
  <c r="F61" i="1"/>
  <c r="BA60" i="1"/>
  <c r="AZ60" i="1"/>
  <c r="AY60" i="1"/>
  <c r="AQ60" i="1"/>
  <c r="AP60" i="1"/>
  <c r="AN60" i="1"/>
  <c r="AM60" i="1"/>
  <c r="AL60" i="1"/>
  <c r="AK60" i="1"/>
  <c r="AJ60" i="1"/>
  <c r="AH60" i="1"/>
  <c r="AF60" i="1"/>
  <c r="AG60" i="1" s="1"/>
  <c r="I60" i="1"/>
  <c r="H60" i="1"/>
  <c r="G60" i="1"/>
  <c r="F60" i="1"/>
  <c r="BA59" i="1"/>
  <c r="AZ59" i="1"/>
  <c r="AY59" i="1"/>
  <c r="AQ59" i="1"/>
  <c r="AP59" i="1"/>
  <c r="AN59" i="1"/>
  <c r="AM59" i="1"/>
  <c r="AL59" i="1"/>
  <c r="AK59" i="1"/>
  <c r="AJ59" i="1"/>
  <c r="AH59" i="1"/>
  <c r="AF59" i="1"/>
  <c r="AG59" i="1" s="1"/>
  <c r="Y59" i="1"/>
  <c r="I59" i="1"/>
  <c r="H59" i="1"/>
  <c r="G59" i="1"/>
  <c r="F59" i="1"/>
  <c r="BA58" i="1"/>
  <c r="AZ58" i="1"/>
  <c r="AY58" i="1"/>
  <c r="AQ58" i="1"/>
  <c r="AP58" i="1"/>
  <c r="AN58" i="1"/>
  <c r="AM58" i="1"/>
  <c r="AL58" i="1"/>
  <c r="AK58" i="1"/>
  <c r="AJ58" i="1"/>
  <c r="AH58" i="1"/>
  <c r="AF58" i="1"/>
  <c r="AG58" i="1" s="1"/>
  <c r="Y58" i="1"/>
  <c r="I58" i="1"/>
  <c r="H58" i="1"/>
  <c r="G58" i="1"/>
  <c r="F58" i="1"/>
  <c r="BA57" i="1"/>
  <c r="AZ57" i="1"/>
  <c r="AY57" i="1"/>
  <c r="AQ57" i="1"/>
  <c r="AP57" i="1"/>
  <c r="AN57" i="1"/>
  <c r="AM57" i="1"/>
  <c r="AL57" i="1"/>
  <c r="AK57" i="1"/>
  <c r="AJ57" i="1"/>
  <c r="AH57" i="1"/>
  <c r="AF57" i="1"/>
  <c r="AG57" i="1" s="1"/>
  <c r="Y57" i="1"/>
  <c r="I57" i="1"/>
  <c r="H57" i="1"/>
  <c r="G57" i="1"/>
  <c r="F57" i="1"/>
  <c r="BA56" i="1"/>
  <c r="AZ56" i="1"/>
  <c r="AY56" i="1"/>
  <c r="AQ56" i="1"/>
  <c r="AP56" i="1"/>
  <c r="AN56" i="1"/>
  <c r="AM56" i="1"/>
  <c r="AL56" i="1"/>
  <c r="AK56" i="1"/>
  <c r="AJ56" i="1"/>
  <c r="AH56" i="1"/>
  <c r="AF56" i="1"/>
  <c r="AG56" i="1" s="1"/>
  <c r="Y56" i="1"/>
  <c r="I56" i="1"/>
  <c r="H56" i="1"/>
  <c r="G56" i="1"/>
  <c r="F56" i="1"/>
  <c r="BA55" i="1"/>
  <c r="AZ55" i="1"/>
  <c r="AY55" i="1"/>
  <c r="AQ55" i="1"/>
  <c r="AP55" i="1"/>
  <c r="AN55" i="1"/>
  <c r="AM55" i="1"/>
  <c r="AL55" i="1"/>
  <c r="AK55" i="1"/>
  <c r="AJ55" i="1"/>
  <c r="AH55" i="1"/>
  <c r="AF55" i="1"/>
  <c r="AG55" i="1" s="1"/>
  <c r="Y55" i="1"/>
  <c r="I55" i="1"/>
  <c r="H55" i="1"/>
  <c r="G55" i="1"/>
  <c r="F55" i="1"/>
  <c r="BA54" i="1"/>
  <c r="AZ54" i="1"/>
  <c r="AY54" i="1"/>
  <c r="AQ54" i="1"/>
  <c r="AP54" i="1"/>
  <c r="AN54" i="1"/>
  <c r="AM54" i="1"/>
  <c r="AL54" i="1"/>
  <c r="AK54" i="1"/>
  <c r="AJ54" i="1"/>
  <c r="AH54" i="1"/>
  <c r="AF54" i="1"/>
  <c r="AG54" i="1" s="1"/>
  <c r="Y54" i="1"/>
  <c r="I54" i="1"/>
  <c r="H54" i="1"/>
  <c r="G54" i="1"/>
  <c r="F54" i="1"/>
  <c r="BA53" i="1"/>
  <c r="AZ53" i="1"/>
  <c r="AY53" i="1"/>
  <c r="AQ53" i="1"/>
  <c r="AP53" i="1"/>
  <c r="AN53" i="1"/>
  <c r="AM53" i="1"/>
  <c r="AL53" i="1"/>
  <c r="AK53" i="1"/>
  <c r="AJ53" i="1"/>
  <c r="AH53" i="1"/>
  <c r="AF53" i="1"/>
  <c r="AG53" i="1" s="1"/>
  <c r="Y53" i="1"/>
  <c r="I53" i="1"/>
  <c r="H53" i="1"/>
  <c r="G53" i="1"/>
  <c r="F53" i="1"/>
  <c r="BA52" i="1"/>
  <c r="AZ52" i="1"/>
  <c r="AY52" i="1"/>
  <c r="AQ52" i="1"/>
  <c r="AP52" i="1"/>
  <c r="AN52" i="1"/>
  <c r="AM52" i="1"/>
  <c r="AL52" i="1"/>
  <c r="AK52" i="1"/>
  <c r="AJ52" i="1"/>
  <c r="AH52" i="1"/>
  <c r="AF52" i="1"/>
  <c r="AG52" i="1" s="1"/>
  <c r="Y52" i="1"/>
  <c r="I52" i="1"/>
  <c r="H52" i="1"/>
  <c r="G52" i="1"/>
  <c r="F52" i="1"/>
  <c r="BA51" i="1"/>
  <c r="AZ51" i="1"/>
  <c r="AY51" i="1"/>
  <c r="AQ51" i="1"/>
  <c r="AP51" i="1"/>
  <c r="AN51" i="1"/>
  <c r="AM51" i="1"/>
  <c r="AL51" i="1"/>
  <c r="AK51" i="1"/>
  <c r="AJ51" i="1"/>
  <c r="AH51" i="1"/>
  <c r="AF51" i="1"/>
  <c r="Y51" i="1"/>
  <c r="I51" i="1"/>
  <c r="H51" i="1"/>
  <c r="G51" i="1"/>
  <c r="F51" i="1"/>
  <c r="BA50" i="1"/>
  <c r="AZ50" i="1"/>
  <c r="AY50" i="1"/>
  <c r="AQ50" i="1"/>
  <c r="AP50" i="1"/>
  <c r="AN50" i="1"/>
  <c r="AM50" i="1"/>
  <c r="AL50" i="1"/>
  <c r="AK50" i="1"/>
  <c r="AJ50" i="1"/>
  <c r="AH50" i="1"/>
  <c r="AF50" i="1"/>
  <c r="AG50" i="1" s="1"/>
  <c r="Y50" i="1"/>
  <c r="I50" i="1"/>
  <c r="H50" i="1"/>
  <c r="G50" i="1"/>
  <c r="F50" i="1"/>
  <c r="BA49" i="1"/>
  <c r="AZ49" i="1"/>
  <c r="AY49" i="1"/>
  <c r="AQ49" i="1"/>
  <c r="AP49" i="1"/>
  <c r="AN49" i="1"/>
  <c r="AM49" i="1"/>
  <c r="AL49" i="1"/>
  <c r="AK49" i="1"/>
  <c r="AJ49" i="1"/>
  <c r="AH49" i="1"/>
  <c r="AF49" i="1"/>
  <c r="AG49" i="1" s="1"/>
  <c r="Y49" i="1"/>
  <c r="I49" i="1"/>
  <c r="H49" i="1"/>
  <c r="G49" i="1"/>
  <c r="F49" i="1"/>
  <c r="BA48" i="1"/>
  <c r="AZ48" i="1"/>
  <c r="AY48" i="1"/>
  <c r="AQ48" i="1"/>
  <c r="AP48" i="1"/>
  <c r="AN48" i="1"/>
  <c r="AM48" i="1"/>
  <c r="AL48" i="1"/>
  <c r="AK48" i="1"/>
  <c r="AJ48" i="1"/>
  <c r="AH48" i="1"/>
  <c r="AF48" i="1"/>
  <c r="AG48" i="1" s="1"/>
  <c r="Y48" i="1"/>
  <c r="I48" i="1"/>
  <c r="H48" i="1"/>
  <c r="G48" i="1"/>
  <c r="F48" i="1"/>
  <c r="AZ47" i="1"/>
  <c r="AX47" i="1"/>
  <c r="AQ47" i="1"/>
  <c r="AP47" i="1"/>
  <c r="AO47" i="1"/>
  <c r="AN47" i="1"/>
  <c r="AM47" i="1"/>
  <c r="AL47" i="1"/>
  <c r="AK47" i="1"/>
  <c r="AJ47" i="1"/>
  <c r="AF47" i="1"/>
  <c r="Y47" i="1"/>
  <c r="AH47" i="1" s="1"/>
  <c r="I47" i="1"/>
  <c r="H47" i="1"/>
  <c r="G47" i="1"/>
  <c r="F47" i="1"/>
  <c r="AM46" i="1"/>
  <c r="AL46" i="1"/>
  <c r="AK46" i="1"/>
  <c r="AJ46" i="1"/>
  <c r="AF46" i="1"/>
  <c r="Y46" i="1"/>
  <c r="AH46" i="1" s="1"/>
  <c r="I46" i="1"/>
  <c r="H46" i="1"/>
  <c r="F46" i="1"/>
  <c r="AZ45" i="1"/>
  <c r="AX45" i="1"/>
  <c r="AQ45" i="1"/>
  <c r="AP45" i="1"/>
  <c r="AO45" i="1"/>
  <c r="AN45" i="1"/>
  <c r="AM45" i="1"/>
  <c r="AL45" i="1"/>
  <c r="AK45" i="1"/>
  <c r="AJ45" i="1"/>
  <c r="AF45" i="1"/>
  <c r="Y45" i="1"/>
  <c r="I45" i="1"/>
  <c r="F45" i="1"/>
  <c r="AZ44" i="1"/>
  <c r="AM44" i="1"/>
  <c r="AL44" i="1"/>
  <c r="AK44" i="1"/>
  <c r="AJ44" i="1"/>
  <c r="AF44" i="1"/>
  <c r="Y44" i="1"/>
  <c r="AG44" i="1" s="1"/>
  <c r="I44" i="1"/>
  <c r="H44" i="1"/>
  <c r="G44" i="1"/>
  <c r="F44" i="1"/>
  <c r="AZ43" i="1"/>
  <c r="AX43" i="1"/>
  <c r="AQ43" i="1"/>
  <c r="AP43" i="1"/>
  <c r="AO43" i="1"/>
  <c r="AN43" i="1"/>
  <c r="AM43" i="1"/>
  <c r="AL43" i="1"/>
  <c r="AK43" i="1"/>
  <c r="AJ43" i="1"/>
  <c r="AF43" i="1"/>
  <c r="Y43" i="1"/>
  <c r="AG43" i="1" s="1"/>
  <c r="H43" i="1"/>
  <c r="G43" i="1"/>
  <c r="F43" i="1"/>
  <c r="AZ42" i="1"/>
  <c r="AX42" i="1"/>
  <c r="AQ42" i="1"/>
  <c r="AP42" i="1"/>
  <c r="AO42" i="1"/>
  <c r="AN42" i="1"/>
  <c r="AM42" i="1"/>
  <c r="AL42" i="1"/>
  <c r="AK42" i="1"/>
  <c r="AJ42" i="1"/>
  <c r="AF42" i="1"/>
  <c r="Y42" i="1"/>
  <c r="AH42" i="1" s="1"/>
  <c r="I42" i="1"/>
  <c r="H42" i="1"/>
  <c r="G42" i="1"/>
  <c r="F42" i="1"/>
  <c r="AZ41" i="1"/>
  <c r="AM41" i="1"/>
  <c r="AL41" i="1"/>
  <c r="AK41" i="1"/>
  <c r="AJ41" i="1"/>
  <c r="AF41" i="1"/>
  <c r="Y41" i="1"/>
  <c r="I41" i="1"/>
  <c r="H41" i="1"/>
  <c r="G41" i="1"/>
  <c r="F41" i="1"/>
  <c r="AZ40" i="1"/>
  <c r="AM40" i="1"/>
  <c r="AL40" i="1"/>
  <c r="AK40" i="1"/>
  <c r="AJ40" i="1"/>
  <c r="AF40" i="1"/>
  <c r="Y40" i="1"/>
  <c r="AG40" i="1" s="1"/>
  <c r="I40" i="1"/>
  <c r="H40" i="1"/>
  <c r="G40" i="1"/>
  <c r="F40" i="1"/>
  <c r="AZ39" i="1"/>
  <c r="AX39" i="1"/>
  <c r="AQ39" i="1"/>
  <c r="AP39" i="1"/>
  <c r="AO39" i="1"/>
  <c r="AN39" i="1"/>
  <c r="AM39" i="1"/>
  <c r="AL39" i="1"/>
  <c r="AK39" i="1"/>
  <c r="AJ39" i="1"/>
  <c r="AF39" i="1"/>
  <c r="Y39" i="1"/>
  <c r="AH39" i="1" s="1"/>
  <c r="I39" i="1"/>
  <c r="F39" i="1"/>
  <c r="AZ38" i="1"/>
  <c r="AX38" i="1"/>
  <c r="AQ38" i="1"/>
  <c r="AP38" i="1"/>
  <c r="AO38" i="1"/>
  <c r="AN38" i="1"/>
  <c r="AM38" i="1"/>
  <c r="AL38" i="1"/>
  <c r="AK38" i="1"/>
  <c r="AJ38" i="1"/>
  <c r="AF38" i="1"/>
  <c r="Y38" i="1"/>
  <c r="AH38" i="1" s="1"/>
  <c r="I38" i="1"/>
  <c r="H38" i="1"/>
  <c r="G38" i="1"/>
  <c r="F38" i="1"/>
  <c r="AZ37" i="1"/>
  <c r="AX37" i="1"/>
  <c r="AQ37" i="1"/>
  <c r="AP37" i="1"/>
  <c r="AO37" i="1"/>
  <c r="AN37" i="1"/>
  <c r="AM37" i="1"/>
  <c r="AL37" i="1"/>
  <c r="AK37" i="1"/>
  <c r="AJ37" i="1"/>
  <c r="AF37" i="1"/>
  <c r="Y37" i="1"/>
  <c r="AH37" i="1" s="1"/>
  <c r="I37" i="1"/>
  <c r="F37" i="1"/>
  <c r="AZ36" i="1"/>
  <c r="AX36" i="1"/>
  <c r="AQ36" i="1"/>
  <c r="AP36" i="1"/>
  <c r="AO36" i="1"/>
  <c r="AN36" i="1"/>
  <c r="AM36" i="1"/>
  <c r="AL36" i="1"/>
  <c r="AK36" i="1"/>
  <c r="AJ36" i="1"/>
  <c r="AF36" i="1"/>
  <c r="Y36" i="1"/>
  <c r="AH36" i="1" s="1"/>
  <c r="I36" i="1"/>
  <c r="H36" i="1"/>
  <c r="G36" i="1"/>
  <c r="F36" i="1"/>
  <c r="AZ35" i="1"/>
  <c r="AX35" i="1"/>
  <c r="AQ35" i="1"/>
  <c r="AP35" i="1"/>
  <c r="AO35" i="1"/>
  <c r="AN35" i="1"/>
  <c r="AM35" i="1"/>
  <c r="AL35" i="1"/>
  <c r="AK35" i="1"/>
  <c r="AJ35" i="1"/>
  <c r="AF35" i="1"/>
  <c r="Y35" i="1"/>
  <c r="AH35" i="1" s="1"/>
  <c r="I35" i="1"/>
  <c r="H35" i="1"/>
  <c r="G35" i="1"/>
  <c r="F35" i="1"/>
  <c r="AZ34" i="1"/>
  <c r="AX34" i="1"/>
  <c r="AQ34" i="1"/>
  <c r="AP34" i="1"/>
  <c r="AO34" i="1"/>
  <c r="AN34" i="1"/>
  <c r="AM34" i="1"/>
  <c r="AL34" i="1"/>
  <c r="AK34" i="1"/>
  <c r="AJ34" i="1"/>
  <c r="AF34" i="1"/>
  <c r="Y34" i="1"/>
  <c r="AH34" i="1" s="1"/>
  <c r="I34" i="1"/>
  <c r="H34" i="1"/>
  <c r="G34" i="1"/>
  <c r="F34" i="1"/>
  <c r="AZ33" i="1"/>
  <c r="AX33" i="1"/>
  <c r="AQ33" i="1"/>
  <c r="AP33" i="1"/>
  <c r="AN33" i="1"/>
  <c r="AM33" i="1"/>
  <c r="AL33" i="1"/>
  <c r="AK33" i="1"/>
  <c r="AJ33" i="1"/>
  <c r="AF33" i="1"/>
  <c r="Y33" i="1"/>
  <c r="AH33" i="1" s="1"/>
  <c r="I33" i="1"/>
  <c r="H33" i="1"/>
  <c r="G33" i="1"/>
  <c r="F33" i="1"/>
  <c r="AZ32" i="1"/>
  <c r="AX32" i="1"/>
  <c r="AQ32" i="1"/>
  <c r="AP32" i="1"/>
  <c r="AO32" i="1"/>
  <c r="AN32" i="1"/>
  <c r="AM32" i="1"/>
  <c r="AL32" i="1"/>
  <c r="AK32" i="1"/>
  <c r="AJ32" i="1"/>
  <c r="AF32" i="1"/>
  <c r="Y32" i="1"/>
  <c r="AH32" i="1" s="1"/>
  <c r="I32" i="1"/>
  <c r="H32" i="1"/>
  <c r="G32" i="1"/>
  <c r="F32" i="1"/>
  <c r="AZ31" i="1"/>
  <c r="AX31" i="1"/>
  <c r="AQ31" i="1"/>
  <c r="AP31" i="1"/>
  <c r="AO31" i="1"/>
  <c r="AN31" i="1"/>
  <c r="AM31" i="1"/>
  <c r="AL31" i="1"/>
  <c r="AK31" i="1"/>
  <c r="AJ31" i="1"/>
  <c r="AF31" i="1"/>
  <c r="Y31" i="1"/>
  <c r="AH31" i="1" s="1"/>
  <c r="I31" i="1"/>
  <c r="H31" i="1"/>
  <c r="G31" i="1"/>
  <c r="F31" i="1"/>
  <c r="AZ30" i="1"/>
  <c r="AX30" i="1"/>
  <c r="AQ30" i="1"/>
  <c r="AP30" i="1"/>
  <c r="AO30" i="1"/>
  <c r="AN30" i="1"/>
  <c r="AM30" i="1"/>
  <c r="AL30" i="1"/>
  <c r="AK30" i="1"/>
  <c r="AJ30" i="1"/>
  <c r="AF30" i="1"/>
  <c r="Y30" i="1"/>
  <c r="AH30" i="1" s="1"/>
  <c r="I30" i="1"/>
  <c r="H30" i="1"/>
  <c r="G30" i="1"/>
  <c r="F30" i="1"/>
  <c r="AZ29" i="1"/>
  <c r="AX29" i="1"/>
  <c r="AQ29" i="1"/>
  <c r="AP29" i="1"/>
  <c r="AO29" i="1"/>
  <c r="AN29" i="1"/>
  <c r="AM29" i="1"/>
  <c r="AL29" i="1"/>
  <c r="AK29" i="1"/>
  <c r="AJ29" i="1"/>
  <c r="AF29" i="1"/>
  <c r="Y29" i="1"/>
  <c r="AH29" i="1" s="1"/>
  <c r="I29" i="1"/>
  <c r="H29" i="1"/>
  <c r="G29" i="1"/>
  <c r="F29" i="1"/>
  <c r="AZ28" i="1"/>
  <c r="AX28" i="1"/>
  <c r="AQ28" i="1"/>
  <c r="AP28" i="1"/>
  <c r="AO28" i="1"/>
  <c r="AN28" i="1"/>
  <c r="AM28" i="1"/>
  <c r="AL28" i="1"/>
  <c r="AK28" i="1"/>
  <c r="AJ28" i="1"/>
  <c r="AF28" i="1"/>
  <c r="Y28" i="1"/>
  <c r="AH28" i="1" s="1"/>
  <c r="I28" i="1"/>
  <c r="H28" i="1"/>
  <c r="G28" i="1"/>
  <c r="F28" i="1"/>
  <c r="AZ27" i="1"/>
  <c r="AX27" i="1"/>
  <c r="AQ27" i="1"/>
  <c r="AP27" i="1"/>
  <c r="AO27" i="1"/>
  <c r="AN27" i="1"/>
  <c r="AM27" i="1"/>
  <c r="AL27" i="1"/>
  <c r="AK27" i="1"/>
  <c r="AJ27" i="1"/>
  <c r="AF27" i="1"/>
  <c r="Y27" i="1"/>
  <c r="AH27" i="1" s="1"/>
  <c r="I27" i="1"/>
  <c r="H27" i="1"/>
  <c r="G27" i="1"/>
  <c r="F27" i="1"/>
  <c r="AZ26" i="1"/>
  <c r="AX26" i="1"/>
  <c r="AQ26" i="1"/>
  <c r="AP26" i="1"/>
  <c r="AO26" i="1"/>
  <c r="AN26" i="1"/>
  <c r="AM26" i="1"/>
  <c r="AL26" i="1"/>
  <c r="AK26" i="1"/>
  <c r="AJ26" i="1"/>
  <c r="AF26" i="1"/>
  <c r="Y26" i="1"/>
  <c r="AH26" i="1" s="1"/>
  <c r="I26" i="1"/>
  <c r="H26" i="1"/>
  <c r="G26" i="1"/>
  <c r="F26" i="1"/>
  <c r="AZ25" i="1"/>
  <c r="AX25" i="1"/>
  <c r="AQ25" i="1"/>
  <c r="AP25" i="1"/>
  <c r="AO25" i="1"/>
  <c r="AN25" i="1"/>
  <c r="AM25" i="1"/>
  <c r="AL25" i="1"/>
  <c r="AK25" i="1"/>
  <c r="AJ25" i="1"/>
  <c r="AF25" i="1"/>
  <c r="Y25" i="1"/>
  <c r="AH25" i="1" s="1"/>
  <c r="I25" i="1"/>
  <c r="H25" i="1"/>
  <c r="G25" i="1"/>
  <c r="F25" i="1"/>
  <c r="AZ24" i="1"/>
  <c r="AX24" i="1"/>
  <c r="AQ24" i="1"/>
  <c r="AP24" i="1"/>
  <c r="AO24" i="1"/>
  <c r="AN24" i="1"/>
  <c r="AM24" i="1"/>
  <c r="AL24" i="1"/>
  <c r="AK24" i="1"/>
  <c r="AJ24" i="1"/>
  <c r="AF24" i="1"/>
  <c r="Y24" i="1"/>
  <c r="AH24" i="1" s="1"/>
  <c r="I24" i="1"/>
  <c r="H24" i="1"/>
  <c r="G24" i="1"/>
  <c r="F24" i="1"/>
  <c r="AZ23" i="1"/>
  <c r="AX23" i="1"/>
  <c r="AQ23" i="1"/>
  <c r="AP23" i="1"/>
  <c r="AO23" i="1"/>
  <c r="AN23" i="1"/>
  <c r="AM23" i="1"/>
  <c r="AL23" i="1"/>
  <c r="AK23" i="1"/>
  <c r="AJ23" i="1"/>
  <c r="AF23" i="1"/>
  <c r="Y23" i="1"/>
  <c r="AH23" i="1" s="1"/>
  <c r="I23" i="1"/>
  <c r="H23" i="1"/>
  <c r="G23" i="1"/>
  <c r="F23" i="1"/>
  <c r="AZ22" i="1"/>
  <c r="AX22" i="1"/>
  <c r="AQ22" i="1"/>
  <c r="AP22" i="1"/>
  <c r="AO22" i="1"/>
  <c r="AN22" i="1"/>
  <c r="AM22" i="1"/>
  <c r="AL22" i="1"/>
  <c r="AK22" i="1"/>
  <c r="AJ22" i="1"/>
  <c r="AF22" i="1"/>
  <c r="Y22" i="1"/>
  <c r="AH22" i="1" s="1"/>
  <c r="I22" i="1"/>
  <c r="H22" i="1"/>
  <c r="G22" i="1"/>
  <c r="F22" i="1"/>
  <c r="AM21" i="1"/>
  <c r="AL21" i="1"/>
  <c r="AK21" i="1"/>
  <c r="AJ21" i="1"/>
  <c r="AF21" i="1"/>
  <c r="Y21" i="1"/>
  <c r="AH21" i="1" s="1"/>
  <c r="I21" i="1"/>
  <c r="H21" i="1"/>
  <c r="G21" i="1"/>
  <c r="F21" i="1"/>
  <c r="AZ20" i="1"/>
  <c r="AX20" i="1"/>
  <c r="AQ20" i="1"/>
  <c r="AP20" i="1"/>
  <c r="AO20" i="1"/>
  <c r="AN20" i="1"/>
  <c r="AM20" i="1"/>
  <c r="AL20" i="1"/>
  <c r="AK20" i="1"/>
  <c r="AJ20" i="1"/>
  <c r="AF20" i="1"/>
  <c r="Y20" i="1"/>
  <c r="AH20" i="1" s="1"/>
  <c r="H20" i="1"/>
  <c r="G20" i="1"/>
  <c r="F20" i="1"/>
  <c r="AZ19" i="1"/>
  <c r="AX19" i="1"/>
  <c r="AQ19" i="1"/>
  <c r="AP19" i="1"/>
  <c r="AO19" i="1"/>
  <c r="AN19" i="1"/>
  <c r="AM19" i="1"/>
  <c r="AL19" i="1"/>
  <c r="AK19" i="1"/>
  <c r="AJ19" i="1"/>
  <c r="AF19" i="1"/>
  <c r="Y19" i="1"/>
  <c r="AH19" i="1" s="1"/>
  <c r="H19" i="1"/>
  <c r="G19" i="1"/>
  <c r="F19" i="1"/>
  <c r="AZ18" i="1"/>
  <c r="AX18" i="1"/>
  <c r="AQ18" i="1"/>
  <c r="AP18" i="1"/>
  <c r="AO18" i="1"/>
  <c r="AN18" i="1"/>
  <c r="AM18" i="1"/>
  <c r="AL18" i="1"/>
  <c r="AK18" i="1"/>
  <c r="AJ18" i="1"/>
  <c r="AF18" i="1"/>
  <c r="Y18" i="1"/>
  <c r="AH18" i="1" s="1"/>
  <c r="H18" i="1"/>
  <c r="G18" i="1"/>
  <c r="F18" i="1"/>
  <c r="AZ17" i="1"/>
  <c r="AX17" i="1"/>
  <c r="AQ17" i="1"/>
  <c r="AP17" i="1"/>
  <c r="AO17" i="1"/>
  <c r="AN17" i="1"/>
  <c r="AM17" i="1"/>
  <c r="AL17" i="1"/>
  <c r="AK17" i="1"/>
  <c r="AJ17" i="1"/>
  <c r="AF17" i="1"/>
  <c r="Y17" i="1"/>
  <c r="AH17" i="1" s="1"/>
  <c r="I17" i="1"/>
  <c r="H17" i="1"/>
  <c r="G17" i="1"/>
  <c r="F17" i="1"/>
  <c r="AZ16" i="1"/>
  <c r="AX16" i="1"/>
  <c r="AQ16" i="1"/>
  <c r="AP16" i="1"/>
  <c r="AO16" i="1"/>
  <c r="AN16" i="1"/>
  <c r="AM16" i="1"/>
  <c r="AL16" i="1"/>
  <c r="AK16" i="1"/>
  <c r="AJ16" i="1"/>
  <c r="AF16" i="1"/>
  <c r="Y16" i="1"/>
  <c r="AH16" i="1" s="1"/>
  <c r="H16" i="1"/>
  <c r="G16" i="1"/>
  <c r="F16" i="1"/>
  <c r="BA15" i="1"/>
  <c r="AZ15" i="1"/>
  <c r="AY15" i="1"/>
  <c r="AQ15" i="1"/>
  <c r="AP15" i="1"/>
  <c r="AN15" i="1"/>
  <c r="AM15" i="1"/>
  <c r="AL15" i="1"/>
  <c r="AK15" i="1"/>
  <c r="AJ15" i="1"/>
  <c r="AH15" i="1"/>
  <c r="AF15" i="1"/>
  <c r="AG15" i="1" s="1"/>
  <c r="Y15" i="1"/>
  <c r="I15" i="1"/>
  <c r="H15" i="1"/>
  <c r="G15" i="1"/>
  <c r="F15" i="1"/>
  <c r="BA14" i="1"/>
  <c r="AZ14" i="1"/>
  <c r="AY14" i="1"/>
  <c r="AQ14" i="1"/>
  <c r="AP14" i="1"/>
  <c r="AN14" i="1"/>
  <c r="AM14" i="1"/>
  <c r="AL14" i="1"/>
  <c r="AK14" i="1"/>
  <c r="AJ14" i="1"/>
  <c r="AH14" i="1"/>
  <c r="AF14" i="1"/>
  <c r="AG14" i="1" s="1"/>
  <c r="Y14" i="1"/>
  <c r="I14" i="1"/>
  <c r="H14" i="1"/>
  <c r="G14" i="1"/>
  <c r="F14" i="1"/>
  <c r="AZ13" i="1"/>
  <c r="AX13" i="1"/>
  <c r="AQ13" i="1"/>
  <c r="AP13" i="1"/>
  <c r="AO13" i="1"/>
  <c r="AN13" i="1"/>
  <c r="AL13" i="1"/>
  <c r="AK13" i="1"/>
  <c r="AI13" i="1"/>
  <c r="AS13" i="1" s="1"/>
  <c r="AT13" i="1" s="1"/>
  <c r="I13" i="1"/>
  <c r="H13" i="1"/>
  <c r="G13" i="1"/>
  <c r="F13" i="1"/>
  <c r="AZ12" i="1"/>
  <c r="AX12" i="1"/>
  <c r="AQ12" i="1"/>
  <c r="AP12" i="1"/>
  <c r="AO12" i="1"/>
  <c r="AN12" i="1"/>
  <c r="AL12" i="1"/>
  <c r="AK12" i="1"/>
  <c r="AI12" i="1"/>
  <c r="AS12" i="1" s="1"/>
  <c r="I12" i="1"/>
  <c r="H12" i="1"/>
  <c r="G12" i="1"/>
  <c r="F12" i="1"/>
  <c r="AL11" i="1"/>
  <c r="AK11" i="1"/>
  <c r="AI11" i="1"/>
  <c r="AS11" i="1" s="1"/>
  <c r="AT11" i="1" s="1"/>
  <c r="BB11" i="1" s="1"/>
  <c r="I11" i="1"/>
  <c r="H11" i="1"/>
  <c r="G11" i="1"/>
  <c r="F11" i="1"/>
  <c r="AX10" i="1"/>
  <c r="AQ10" i="1"/>
  <c r="AP10" i="1"/>
  <c r="AO10" i="1"/>
  <c r="AN10" i="1"/>
  <c r="AL10" i="1"/>
  <c r="AK10" i="1"/>
  <c r="AI10" i="1"/>
  <c r="AS10" i="1" s="1"/>
  <c r="AT10" i="1" s="1"/>
  <c r="I10" i="1"/>
  <c r="H10" i="1"/>
  <c r="G10" i="1"/>
  <c r="F10" i="1"/>
  <c r="AZ9" i="1"/>
  <c r="AX9" i="1"/>
  <c r="AQ9" i="1"/>
  <c r="AP9" i="1"/>
  <c r="AO9" i="1"/>
  <c r="AN9" i="1"/>
  <c r="AL9" i="1"/>
  <c r="AK9" i="1"/>
  <c r="AI9" i="1"/>
  <c r="AS9" i="1" s="1"/>
  <c r="AT9" i="1" s="1"/>
  <c r="I9" i="1"/>
  <c r="H9" i="1"/>
  <c r="G9" i="1"/>
  <c r="F9" i="1"/>
  <c r="AX8" i="1"/>
  <c r="AQ8" i="1"/>
  <c r="AP8" i="1"/>
  <c r="AO8" i="1"/>
  <c r="AN8" i="1"/>
  <c r="AL8" i="1"/>
  <c r="AI8" i="1"/>
  <c r="I8" i="1"/>
  <c r="H8" i="1"/>
  <c r="G8" i="1"/>
  <c r="F8" i="1"/>
  <c r="AH69" i="1" l="1"/>
  <c r="AH168" i="1"/>
  <c r="AG174" i="1"/>
  <c r="AG106" i="1"/>
  <c r="AG79" i="1"/>
  <c r="AG142" i="1"/>
  <c r="AG216" i="1"/>
  <c r="AI216" i="1" s="1"/>
  <c r="AH228" i="1"/>
  <c r="AG47" i="1"/>
  <c r="AI152" i="1"/>
  <c r="AG212" i="1"/>
  <c r="AI212" i="1" s="1"/>
  <c r="AG46" i="1"/>
  <c r="AI46" i="1" s="1"/>
  <c r="AH161" i="1"/>
  <c r="AI161" i="1" s="1"/>
  <c r="AG207" i="1"/>
  <c r="AR101" i="1"/>
  <c r="AH78" i="1"/>
  <c r="AI78" i="1" s="1"/>
  <c r="AG185" i="1"/>
  <c r="AG24" i="1"/>
  <c r="AG36" i="1"/>
  <c r="AI36" i="1" s="1"/>
  <c r="AG42" i="1"/>
  <c r="AI42" i="1" s="1"/>
  <c r="AH70" i="1"/>
  <c r="AH40" i="1"/>
  <c r="AI40" i="1" s="1"/>
  <c r="AI53" i="1"/>
  <c r="AI92" i="1"/>
  <c r="AS92" i="1" s="1"/>
  <c r="AI111" i="1"/>
  <c r="AH134" i="1"/>
  <c r="AI134" i="1" s="1"/>
  <c r="AG182" i="1"/>
  <c r="AI182" i="1" s="1"/>
  <c r="AI58" i="1"/>
  <c r="AI90" i="1"/>
  <c r="AH43" i="1"/>
  <c r="AG202" i="1"/>
  <c r="AI202" i="1" s="1"/>
  <c r="AG166" i="1"/>
  <c r="AI166" i="1" s="1"/>
  <c r="AI38" i="1"/>
  <c r="AG121" i="1"/>
  <c r="AI121" i="1" s="1"/>
  <c r="AI54" i="1"/>
  <c r="AR64" i="1"/>
  <c r="AG150" i="1"/>
  <c r="AI150" i="1" s="1"/>
  <c r="AI69" i="1"/>
  <c r="AI91" i="1"/>
  <c r="AG186" i="1"/>
  <c r="AI186" i="1" s="1"/>
  <c r="AR47" i="1"/>
  <c r="AG132" i="1"/>
  <c r="AI132" i="1" s="1"/>
  <c r="AI192" i="1"/>
  <c r="AH226" i="1"/>
  <c r="AI226" i="1" s="1"/>
  <c r="AR33" i="1"/>
  <c r="AH44" i="1"/>
  <c r="AI44" i="1" s="1"/>
  <c r="AR70" i="1"/>
  <c r="AH74" i="1"/>
  <c r="AI74" i="1" s="1"/>
  <c r="AI114" i="1"/>
  <c r="AH148" i="1"/>
  <c r="AG172" i="1"/>
  <c r="AI172" i="1" s="1"/>
  <c r="AI185" i="1"/>
  <c r="AG187" i="1"/>
  <c r="AI187" i="1" s="1"/>
  <c r="AI190" i="1"/>
  <c r="AH200" i="1"/>
  <c r="AI200" i="1" s="1"/>
  <c r="AR205" i="1"/>
  <c r="AI236" i="1"/>
  <c r="AR41" i="1"/>
  <c r="AI52" i="1"/>
  <c r="AR56" i="1"/>
  <c r="AI102" i="1"/>
  <c r="AI108" i="1"/>
  <c r="AR137" i="1"/>
  <c r="AR94" i="1"/>
  <c r="AR146" i="1"/>
  <c r="AH206" i="1"/>
  <c r="AI206" i="1" s="1"/>
  <c r="AH214" i="1"/>
  <c r="AI214" i="1" s="1"/>
  <c r="AI228" i="1"/>
  <c r="AR52" i="1"/>
  <c r="AI57" i="1"/>
  <c r="AR89" i="1"/>
  <c r="AG144" i="1"/>
  <c r="AI144" i="1" s="1"/>
  <c r="AG173" i="1"/>
  <c r="AI173" i="1" s="1"/>
  <c r="AG196" i="1"/>
  <c r="AI196" i="1" s="1"/>
  <c r="AG103" i="1"/>
  <c r="AR158" i="1"/>
  <c r="AR80" i="1"/>
  <c r="AR110" i="1"/>
  <c r="AG184" i="1"/>
  <c r="AG194" i="1"/>
  <c r="AI194" i="1" s="1"/>
  <c r="AH204" i="1"/>
  <c r="AI204" i="1" s="1"/>
  <c r="AG67" i="1"/>
  <c r="AI67" i="1" s="1"/>
  <c r="AS67" i="1" s="1"/>
  <c r="AI63" i="1"/>
  <c r="AI97" i="1"/>
  <c r="AH176" i="1"/>
  <c r="AI176" i="1" s="1"/>
  <c r="AR72" i="1"/>
  <c r="AR79" i="1"/>
  <c r="AI120" i="1"/>
  <c r="AR39" i="1"/>
  <c r="AI66" i="1"/>
  <c r="AI174" i="1"/>
  <c r="AG232" i="1"/>
  <c r="AI232" i="1" s="1"/>
  <c r="AR235" i="1"/>
  <c r="AG37" i="1"/>
  <c r="AG162" i="1"/>
  <c r="AI162" i="1" s="1"/>
  <c r="AR19" i="1"/>
  <c r="AI56" i="1"/>
  <c r="AR163" i="1"/>
  <c r="AG224" i="1"/>
  <c r="AI224" i="1" s="1"/>
  <c r="AR229" i="1"/>
  <c r="AW10" i="1"/>
  <c r="BB10" i="1"/>
  <c r="BA10" i="1"/>
  <c r="AZ237" i="1"/>
  <c r="AR37" i="1"/>
  <c r="AR17" i="1"/>
  <c r="AG20" i="1"/>
  <c r="AI20" i="1" s="1"/>
  <c r="AR26" i="1"/>
  <c r="AR32" i="1"/>
  <c r="AR55" i="1"/>
  <c r="AR57" i="1"/>
  <c r="AR65" i="1"/>
  <c r="AH68" i="1"/>
  <c r="AI68" i="1" s="1"/>
  <c r="AR87" i="1"/>
  <c r="AR91" i="1"/>
  <c r="AG104" i="1"/>
  <c r="AI104" i="1" s="1"/>
  <c r="AR106" i="1"/>
  <c r="AG128" i="1"/>
  <c r="AI128" i="1" s="1"/>
  <c r="AH130" i="1"/>
  <c r="AI130" i="1" s="1"/>
  <c r="AR131" i="1"/>
  <c r="AR132" i="1"/>
  <c r="AH137" i="1"/>
  <c r="AI137" i="1" s="1"/>
  <c r="AG139" i="1"/>
  <c r="AI139" i="1" s="1"/>
  <c r="AG141" i="1"/>
  <c r="AI141" i="1" s="1"/>
  <c r="AG146" i="1"/>
  <c r="AI146" i="1" s="1"/>
  <c r="AS146" i="1" s="1"/>
  <c r="AT146" i="1" s="1"/>
  <c r="AH164" i="1"/>
  <c r="AI164" i="1" s="1"/>
  <c r="AR171" i="1"/>
  <c r="AH178" i="1"/>
  <c r="AI178" i="1" s="1"/>
  <c r="AR191" i="1"/>
  <c r="AH198" i="1"/>
  <c r="AI198" i="1" s="1"/>
  <c r="AG218" i="1"/>
  <c r="AI218" i="1" s="1"/>
  <c r="AH220" i="1"/>
  <c r="AI220" i="1" s="1"/>
  <c r="AH222" i="1"/>
  <c r="AI222" i="1" s="1"/>
  <c r="AR38" i="1"/>
  <c r="AS38" i="1" s="1"/>
  <c r="AT38" i="1" s="1"/>
  <c r="AI43" i="1"/>
  <c r="AR46" i="1"/>
  <c r="AG80" i="1"/>
  <c r="AI80" i="1" s="1"/>
  <c r="AI83" i="1"/>
  <c r="AI85" i="1"/>
  <c r="AR102" i="1"/>
  <c r="AS102" i="1" s="1"/>
  <c r="AR114" i="1"/>
  <c r="AG125" i="1"/>
  <c r="AI125" i="1" s="1"/>
  <c r="AR127" i="1"/>
  <c r="AR148" i="1"/>
  <c r="AR152" i="1"/>
  <c r="AR162" i="1"/>
  <c r="AR209" i="1"/>
  <c r="AR233" i="1"/>
  <c r="AG234" i="1"/>
  <c r="AI234" i="1" s="1"/>
  <c r="AR27" i="1"/>
  <c r="AR20" i="1"/>
  <c r="AR31" i="1"/>
  <c r="AR54" i="1"/>
  <c r="AR67" i="1"/>
  <c r="AR71" i="1"/>
  <c r="AR85" i="1"/>
  <c r="AI96" i="1"/>
  <c r="AR112" i="1"/>
  <c r="AI113" i="1"/>
  <c r="AI123" i="1"/>
  <c r="AR128" i="1"/>
  <c r="AG205" i="1"/>
  <c r="AI205" i="1" s="1"/>
  <c r="AS205" i="1" s="1"/>
  <c r="AG229" i="1"/>
  <c r="AI229" i="1" s="1"/>
  <c r="AR214" i="1"/>
  <c r="AR236" i="1"/>
  <c r="AS236" i="1" s="1"/>
  <c r="AI115" i="1"/>
  <c r="AR139" i="1"/>
  <c r="AR181" i="1"/>
  <c r="AR15" i="1"/>
  <c r="AI22" i="1"/>
  <c r="AR69" i="1"/>
  <c r="AG73" i="1"/>
  <c r="AI73" i="1" s="1"/>
  <c r="AR74" i="1"/>
  <c r="AH105" i="1"/>
  <c r="AI105" i="1" s="1"/>
  <c r="AR111" i="1"/>
  <c r="AS111" i="1" s="1"/>
  <c r="AT111" i="1" s="1"/>
  <c r="AR115" i="1"/>
  <c r="AG118" i="1"/>
  <c r="AI118" i="1" s="1"/>
  <c r="AR119" i="1"/>
  <c r="AR120" i="1"/>
  <c r="AR121" i="1"/>
  <c r="AR122" i="1"/>
  <c r="AG131" i="1"/>
  <c r="AG136" i="1"/>
  <c r="AI136" i="1" s="1"/>
  <c r="AI142" i="1"/>
  <c r="AG156" i="1"/>
  <c r="AI156" i="1" s="1"/>
  <c r="AG179" i="1"/>
  <c r="AI179" i="1" s="1"/>
  <c r="AG210" i="1"/>
  <c r="AI210" i="1" s="1"/>
  <c r="AG223" i="1"/>
  <c r="AI223" i="1" s="1"/>
  <c r="AR18" i="1"/>
  <c r="AR144" i="1"/>
  <c r="AG19" i="1"/>
  <c r="AI19" i="1" s="1"/>
  <c r="AG21" i="1"/>
  <c r="AI21" i="1" s="1"/>
  <c r="AR29" i="1"/>
  <c r="AR36" i="1"/>
  <c r="AR60" i="1"/>
  <c r="AI70" i="1"/>
  <c r="AG72" i="1"/>
  <c r="AI72" i="1" s="1"/>
  <c r="AR75" i="1"/>
  <c r="AH76" i="1"/>
  <c r="AI76" i="1" s="1"/>
  <c r="AR78" i="1"/>
  <c r="AR81" i="1"/>
  <c r="AR88" i="1"/>
  <c r="AR90" i="1"/>
  <c r="AH107" i="1"/>
  <c r="AI107" i="1" s="1"/>
  <c r="AI126" i="1"/>
  <c r="AG129" i="1"/>
  <c r="AG138" i="1"/>
  <c r="AI138" i="1" s="1"/>
  <c r="AG140" i="1"/>
  <c r="AI140" i="1" s="1"/>
  <c r="AR147" i="1"/>
  <c r="AI163" i="1"/>
  <c r="AR165" i="1"/>
  <c r="AG170" i="1"/>
  <c r="AI170" i="1" s="1"/>
  <c r="AG188" i="1"/>
  <c r="AI188" i="1" s="1"/>
  <c r="AG208" i="1"/>
  <c r="AI208" i="1" s="1"/>
  <c r="AR212" i="1"/>
  <c r="AG219" i="1"/>
  <c r="AI219" i="1" s="1"/>
  <c r="AG221" i="1"/>
  <c r="AI221" i="1" s="1"/>
  <c r="AG235" i="1"/>
  <c r="AI235" i="1" s="1"/>
  <c r="AR30" i="1"/>
  <c r="AR98" i="1"/>
  <c r="AR11" i="1"/>
  <c r="AG16" i="1"/>
  <c r="AI16" i="1" s="1"/>
  <c r="AR22" i="1"/>
  <c r="AI37" i="1"/>
  <c r="AI79" i="1"/>
  <c r="AS79" i="1" s="1"/>
  <c r="AR86" i="1"/>
  <c r="AR92" i="1"/>
  <c r="AR105" i="1"/>
  <c r="AI106" i="1"/>
  <c r="AR151" i="1"/>
  <c r="AG154" i="1"/>
  <c r="AI154" i="1" s="1"/>
  <c r="AR160" i="1"/>
  <c r="AI184" i="1"/>
  <c r="AG217" i="1"/>
  <c r="AI217" i="1" s="1"/>
  <c r="AR219" i="1"/>
  <c r="AG230" i="1"/>
  <c r="AI230" i="1" s="1"/>
  <c r="AR232" i="1"/>
  <c r="AR24" i="1"/>
  <c r="AI14" i="1"/>
  <c r="AR16" i="1"/>
  <c r="AR21" i="1"/>
  <c r="AR25" i="1"/>
  <c r="AR28" i="1"/>
  <c r="AI47" i="1"/>
  <c r="AS47" i="1" s="1"/>
  <c r="AT47" i="1" s="1"/>
  <c r="AR48" i="1"/>
  <c r="AI49" i="1"/>
  <c r="AR66" i="1"/>
  <c r="AI95" i="1"/>
  <c r="AI103" i="1"/>
  <c r="AR118" i="1"/>
  <c r="AR140" i="1"/>
  <c r="AR145" i="1"/>
  <c r="AR159" i="1"/>
  <c r="AI168" i="1"/>
  <c r="AR210" i="1"/>
  <c r="AG215" i="1"/>
  <c r="AI215" i="1" s="1"/>
  <c r="AR59" i="1"/>
  <c r="AR154" i="1"/>
  <c r="AR53" i="1"/>
  <c r="AR93" i="1"/>
  <c r="AI110" i="1"/>
  <c r="AR133" i="1"/>
  <c r="AR143" i="1"/>
  <c r="AI148" i="1"/>
  <c r="AG180" i="1"/>
  <c r="AI180" i="1" s="1"/>
  <c r="AI15" i="1"/>
  <c r="AS15" i="1" s="1"/>
  <c r="AR34" i="1"/>
  <c r="AR124" i="1"/>
  <c r="AR215" i="1"/>
  <c r="AR40" i="1"/>
  <c r="AR23" i="1"/>
  <c r="AR42" i="1"/>
  <c r="AG77" i="1"/>
  <c r="AI77" i="1" s="1"/>
  <c r="AI100" i="1"/>
  <c r="AR103" i="1"/>
  <c r="AR116" i="1"/>
  <c r="AI127" i="1"/>
  <c r="AR138" i="1"/>
  <c r="AG191" i="1"/>
  <c r="AI191" i="1" s="1"/>
  <c r="AI24" i="1"/>
  <c r="AT12" i="1"/>
  <c r="AW9" i="1"/>
  <c r="AV9" i="1"/>
  <c r="AU9" i="1"/>
  <c r="BA9" i="1"/>
  <c r="BB9" i="1"/>
  <c r="AW13" i="1"/>
  <c r="AV13" i="1"/>
  <c r="AU13" i="1"/>
  <c r="BB13" i="1"/>
  <c r="BA13" i="1"/>
  <c r="AG35" i="1"/>
  <c r="AI35" i="1" s="1"/>
  <c r="AR63" i="1"/>
  <c r="AS63" i="1" s="1"/>
  <c r="AH65" i="1"/>
  <c r="AG65" i="1"/>
  <c r="AG143" i="1"/>
  <c r="AH143" i="1"/>
  <c r="AU11" i="1"/>
  <c r="AG17" i="1"/>
  <c r="AI17" i="1" s="1"/>
  <c r="AS17" i="1" s="1"/>
  <c r="AG23" i="1"/>
  <c r="AI23" i="1" s="1"/>
  <c r="AG25" i="1"/>
  <c r="AI25" i="1" s="1"/>
  <c r="AG27" i="1"/>
  <c r="AI27" i="1" s="1"/>
  <c r="AS27" i="1" s="1"/>
  <c r="AG29" i="1"/>
  <c r="AI29" i="1" s="1"/>
  <c r="AS29" i="1" s="1"/>
  <c r="AG31" i="1"/>
  <c r="AI31" i="1" s="1"/>
  <c r="AG33" i="1"/>
  <c r="AI33" i="1" s="1"/>
  <c r="AS33" i="1" s="1"/>
  <c r="AR43" i="1"/>
  <c r="AR44" i="1"/>
  <c r="AH45" i="1"/>
  <c r="AG45" i="1"/>
  <c r="AR50" i="1"/>
  <c r="AR68" i="1"/>
  <c r="AG86" i="1"/>
  <c r="AI86" i="1" s="1"/>
  <c r="AJ237" i="1"/>
  <c r="AN237" i="1"/>
  <c r="AW11" i="1"/>
  <c r="AH62" i="1"/>
  <c r="AI62" i="1" s="1"/>
  <c r="AR77" i="1"/>
  <c r="AR82" i="1"/>
  <c r="AL237" i="1"/>
  <c r="AV11" i="1"/>
  <c r="AO237" i="1"/>
  <c r="AR35" i="1"/>
  <c r="AH41" i="1"/>
  <c r="AG41" i="1"/>
  <c r="AI55" i="1"/>
  <c r="AR62" i="1"/>
  <c r="AR76" i="1"/>
  <c r="AR84" i="1"/>
  <c r="AP237" i="1"/>
  <c r="AR45" i="1"/>
  <c r="AR49" i="1"/>
  <c r="AI59" i="1"/>
  <c r="AH81" i="1"/>
  <c r="AI81" i="1" s="1"/>
  <c r="AM237" i="1"/>
  <c r="AQ237" i="1"/>
  <c r="AQ239" i="1" s="1"/>
  <c r="AU10" i="1"/>
  <c r="AS8" i="1"/>
  <c r="AV10" i="1"/>
  <c r="AG18" i="1"/>
  <c r="AI18" i="1" s="1"/>
  <c r="AG34" i="1"/>
  <c r="AI34" i="1" s="1"/>
  <c r="AI48" i="1"/>
  <c r="AH64" i="1"/>
  <c r="AI64" i="1" s="1"/>
  <c r="AG75" i="1"/>
  <c r="AI75" i="1" s="1"/>
  <c r="AG26" i="1"/>
  <c r="AI26" i="1" s="1"/>
  <c r="AG28" i="1"/>
  <c r="AI28" i="1" s="1"/>
  <c r="AG30" i="1"/>
  <c r="AI30" i="1" s="1"/>
  <c r="AG32" i="1"/>
  <c r="AI32" i="1" s="1"/>
  <c r="AG39" i="1"/>
  <c r="AI39" i="1" s="1"/>
  <c r="AH135" i="1"/>
  <c r="AG135" i="1"/>
  <c r="AR14" i="1"/>
  <c r="AS14" i="1" s="1"/>
  <c r="AR61" i="1"/>
  <c r="AR73" i="1"/>
  <c r="AS128" i="1"/>
  <c r="AF237" i="1"/>
  <c r="AI50" i="1"/>
  <c r="AR51" i="1"/>
  <c r="AR58" i="1"/>
  <c r="AG82" i="1"/>
  <c r="AI82" i="1" s="1"/>
  <c r="AK237" i="1"/>
  <c r="AK239" i="1" s="1"/>
  <c r="AI60" i="1"/>
  <c r="AG109" i="1"/>
  <c r="AI109" i="1" s="1"/>
  <c r="AI88" i="1"/>
  <c r="AI124" i="1"/>
  <c r="AR136" i="1"/>
  <c r="AR149" i="1"/>
  <c r="AH165" i="1"/>
  <c r="AG165" i="1"/>
  <c r="AG87" i="1"/>
  <c r="AI87" i="1" s="1"/>
  <c r="AG89" i="1"/>
  <c r="AI89" i="1" s="1"/>
  <c r="AR125" i="1"/>
  <c r="AS163" i="1"/>
  <c r="AR97" i="1"/>
  <c r="AS97" i="1" s="1"/>
  <c r="AI131" i="1"/>
  <c r="AR100" i="1"/>
  <c r="AR107" i="1"/>
  <c r="AI122" i="1"/>
  <c r="AS122" i="1" s="1"/>
  <c r="AR126" i="1"/>
  <c r="AS126" i="1" s="1"/>
  <c r="AG145" i="1"/>
  <c r="AH145" i="1"/>
  <c r="AI94" i="1"/>
  <c r="AG117" i="1"/>
  <c r="AI117" i="1" s="1"/>
  <c r="AR123" i="1"/>
  <c r="AR129" i="1"/>
  <c r="AR134" i="1"/>
  <c r="AR95" i="1"/>
  <c r="AG99" i="1"/>
  <c r="AI99" i="1" s="1"/>
  <c r="AR113" i="1"/>
  <c r="AG51" i="1"/>
  <c r="AI51" i="1" s="1"/>
  <c r="AG61" i="1"/>
  <c r="AI61" i="1" s="1"/>
  <c r="AS61" i="1" s="1"/>
  <c r="AG84" i="1"/>
  <c r="AI84" i="1" s="1"/>
  <c r="AG93" i="1"/>
  <c r="AI93" i="1" s="1"/>
  <c r="AR96" i="1"/>
  <c r="AS96" i="1" s="1"/>
  <c r="AI112" i="1"/>
  <c r="AG116" i="1"/>
  <c r="AI116" i="1" s="1"/>
  <c r="AR117" i="1"/>
  <c r="AH119" i="1"/>
  <c r="AI119" i="1" s="1"/>
  <c r="AR135" i="1"/>
  <c r="AH147" i="1"/>
  <c r="AG147" i="1"/>
  <c r="AG71" i="1"/>
  <c r="AI71" i="1" s="1"/>
  <c r="AG98" i="1"/>
  <c r="AI98" i="1" s="1"/>
  <c r="AR99" i="1"/>
  <c r="AR104" i="1"/>
  <c r="AR130" i="1"/>
  <c r="AG133" i="1"/>
  <c r="AI133" i="1" s="1"/>
  <c r="AS133" i="1" s="1"/>
  <c r="AR83" i="1"/>
  <c r="AR108" i="1"/>
  <c r="AS108" i="1" s="1"/>
  <c r="AR109" i="1"/>
  <c r="AI129" i="1"/>
  <c r="AR150" i="1"/>
  <c r="AG158" i="1"/>
  <c r="AI158" i="1" s="1"/>
  <c r="AS158" i="1" s="1"/>
  <c r="AH171" i="1"/>
  <c r="AG171" i="1"/>
  <c r="AR192" i="1"/>
  <c r="AH227" i="1"/>
  <c r="AG227" i="1"/>
  <c r="AG101" i="1"/>
  <c r="AI101" i="1" s="1"/>
  <c r="AS101" i="1" s="1"/>
  <c r="AR142" i="1"/>
  <c r="AH183" i="1"/>
  <c r="AG183" i="1"/>
  <c r="AI157" i="1"/>
  <c r="AH160" i="1"/>
  <c r="AI160" i="1" s="1"/>
  <c r="AR161" i="1"/>
  <c r="AG199" i="1"/>
  <c r="AI199" i="1" s="1"/>
  <c r="AH203" i="1"/>
  <c r="AG203" i="1"/>
  <c r="AR141" i="1"/>
  <c r="AS141" i="1" s="1"/>
  <c r="AH167" i="1"/>
  <c r="AG167" i="1"/>
  <c r="AG153" i="1"/>
  <c r="AI153" i="1" s="1"/>
  <c r="AG155" i="1"/>
  <c r="AI155" i="1" s="1"/>
  <c r="AG151" i="1"/>
  <c r="AI151" i="1" s="1"/>
  <c r="AS151" i="1" s="1"/>
  <c r="AR175" i="1"/>
  <c r="AH209" i="1"/>
  <c r="AG209" i="1"/>
  <c r="AH149" i="1"/>
  <c r="AG149" i="1"/>
  <c r="AR153" i="1"/>
  <c r="AR155" i="1"/>
  <c r="AR156" i="1"/>
  <c r="AH177" i="1"/>
  <c r="AG177" i="1"/>
  <c r="AR169" i="1"/>
  <c r="AR190" i="1"/>
  <c r="AR220" i="1"/>
  <c r="AR164" i="1"/>
  <c r="AR170" i="1"/>
  <c r="AR176" i="1"/>
  <c r="AR182" i="1"/>
  <c r="AS182" i="1" s="1"/>
  <c r="AR200" i="1"/>
  <c r="AR224" i="1"/>
  <c r="AR177" i="1"/>
  <c r="AR183" i="1"/>
  <c r="AR199" i="1"/>
  <c r="AR204" i="1"/>
  <c r="AG213" i="1"/>
  <c r="AI213" i="1" s="1"/>
  <c r="AR223" i="1"/>
  <c r="AR228" i="1"/>
  <c r="AR157" i="1"/>
  <c r="AR213" i="1"/>
  <c r="AR218" i="1"/>
  <c r="AR166" i="1"/>
  <c r="AR172" i="1"/>
  <c r="AR178" i="1"/>
  <c r="AR184" i="1"/>
  <c r="AR203" i="1"/>
  <c r="AR208" i="1"/>
  <c r="AR227" i="1"/>
  <c r="AG197" i="1"/>
  <c r="AI197" i="1" s="1"/>
  <c r="AR198" i="1"/>
  <c r="AS198" i="1" s="1"/>
  <c r="AI207" i="1"/>
  <c r="AR217" i="1"/>
  <c r="AR222" i="1"/>
  <c r="AG231" i="1"/>
  <c r="AI231" i="1" s="1"/>
  <c r="AR167" i="1"/>
  <c r="AR173" i="1"/>
  <c r="AR179" i="1"/>
  <c r="AR185" i="1"/>
  <c r="AS185" i="1" s="1"/>
  <c r="AR197" i="1"/>
  <c r="AR207" i="1"/>
  <c r="AG195" i="1"/>
  <c r="AI195" i="1" s="1"/>
  <c r="AR202" i="1"/>
  <c r="AG211" i="1"/>
  <c r="AI211" i="1" s="1"/>
  <c r="AR221" i="1"/>
  <c r="AS221" i="1" s="1"/>
  <c r="AR226" i="1"/>
  <c r="AR231" i="1"/>
  <c r="AR234" i="1"/>
  <c r="AH159" i="1"/>
  <c r="AI159" i="1" s="1"/>
  <c r="AS159" i="1" s="1"/>
  <c r="AR168" i="1"/>
  <c r="AS168" i="1" s="1"/>
  <c r="AG169" i="1"/>
  <c r="AI169" i="1" s="1"/>
  <c r="AR174" i="1"/>
  <c r="AG175" i="1"/>
  <c r="AI175" i="1" s="1"/>
  <c r="AR180" i="1"/>
  <c r="AG181" i="1"/>
  <c r="AI181" i="1" s="1"/>
  <c r="AR186" i="1"/>
  <c r="AR187" i="1"/>
  <c r="AG189" i="1"/>
  <c r="AI189" i="1" s="1"/>
  <c r="AG193" i="1"/>
  <c r="AI193" i="1" s="1"/>
  <c r="AR195" i="1"/>
  <c r="AR196" i="1"/>
  <c r="AS196" i="1" s="1"/>
  <c r="AG201" i="1"/>
  <c r="AI201" i="1" s="1"/>
  <c r="AR211" i="1"/>
  <c r="AR216" i="1"/>
  <c r="AG225" i="1"/>
  <c r="AI225" i="1" s="1"/>
  <c r="AG233" i="1"/>
  <c r="AI233" i="1" s="1"/>
  <c r="AR188" i="1"/>
  <c r="AR189" i="1"/>
  <c r="AR193" i="1"/>
  <c r="AR194" i="1"/>
  <c r="AS194" i="1" s="1"/>
  <c r="AR201" i="1"/>
  <c r="AR206" i="1"/>
  <c r="AR225" i="1"/>
  <c r="AR230" i="1"/>
  <c r="AS229" i="1" l="1"/>
  <c r="AS233" i="1"/>
  <c r="AS223" i="1"/>
  <c r="AT223" i="1" s="1"/>
  <c r="AS16" i="1"/>
  <c r="AS18" i="1"/>
  <c r="AS123" i="1"/>
  <c r="AS82" i="1"/>
  <c r="AS152" i="1"/>
  <c r="AS20" i="1"/>
  <c r="AT20" i="1" s="1"/>
  <c r="AU20" i="1" s="1"/>
  <c r="AS200" i="1"/>
  <c r="AS50" i="1"/>
  <c r="AT50" i="1" s="1"/>
  <c r="AS228" i="1"/>
  <c r="AT228" i="1" s="1"/>
  <c r="AS53" i="1"/>
  <c r="AS54" i="1"/>
  <c r="AS114" i="1"/>
  <c r="AT114" i="1" s="1"/>
  <c r="AU114" i="1" s="1"/>
  <c r="AI135" i="1"/>
  <c r="AS52" i="1"/>
  <c r="AS127" i="1"/>
  <c r="BD127" i="1" s="1"/>
  <c r="AS70" i="1"/>
  <c r="AT70" i="1" s="1"/>
  <c r="BB70" i="1" s="1"/>
  <c r="AS40" i="1"/>
  <c r="AI167" i="1"/>
  <c r="AS167" i="1" s="1"/>
  <c r="AT167" i="1" s="1"/>
  <c r="AS83" i="1"/>
  <c r="AT83" i="1" s="1"/>
  <c r="AS137" i="1"/>
  <c r="AT137" i="1" s="1"/>
  <c r="AW137" i="1" s="1"/>
  <c r="AS202" i="1"/>
  <c r="AS231" i="1"/>
  <c r="AS192" i="1"/>
  <c r="AS94" i="1"/>
  <c r="AS106" i="1"/>
  <c r="AS72" i="1"/>
  <c r="AT72" i="1" s="1"/>
  <c r="AS105" i="1"/>
  <c r="AT105" i="1" s="1"/>
  <c r="AI145" i="1"/>
  <c r="AS145" i="1" s="1"/>
  <c r="AT145" i="1" s="1"/>
  <c r="AS140" i="1"/>
  <c r="AT140" i="1" s="1"/>
  <c r="AS161" i="1"/>
  <c r="AT161" i="1" s="1"/>
  <c r="AI143" i="1"/>
  <c r="AS143" i="1" s="1"/>
  <c r="AT143" i="1" s="1"/>
  <c r="AS154" i="1"/>
  <c r="AT154" i="1" s="1"/>
  <c r="AS138" i="1"/>
  <c r="AT138" i="1" s="1"/>
  <c r="AS176" i="1"/>
  <c r="AT176" i="1" s="1"/>
  <c r="AS36" i="1"/>
  <c r="AS129" i="1"/>
  <c r="AT129" i="1" s="1"/>
  <c r="AS46" i="1"/>
  <c r="AT46" i="1" s="1"/>
  <c r="AS190" i="1"/>
  <c r="AS88" i="1"/>
  <c r="AT88" i="1" s="1"/>
  <c r="AS19" i="1"/>
  <c r="AT19" i="1" s="1"/>
  <c r="BB19" i="1" s="1"/>
  <c r="AS235" i="1"/>
  <c r="AT235" i="1" s="1"/>
  <c r="AV235" i="1" s="1"/>
  <c r="AS91" i="1"/>
  <c r="AT91" i="1" s="1"/>
  <c r="AS166" i="1"/>
  <c r="AT166" i="1" s="1"/>
  <c r="AS134" i="1"/>
  <c r="AT134" i="1" s="1"/>
  <c r="AS60" i="1"/>
  <c r="AT60" i="1" s="1"/>
  <c r="AS31" i="1"/>
  <c r="AT31" i="1" s="1"/>
  <c r="AS90" i="1"/>
  <c r="AS57" i="1"/>
  <c r="AT57" i="1" s="1"/>
  <c r="BB57" i="1" s="1"/>
  <c r="AS84" i="1"/>
  <c r="AT84" i="1" s="1"/>
  <c r="AS89" i="1"/>
  <c r="AT89" i="1" s="1"/>
  <c r="AS98" i="1"/>
  <c r="AT98" i="1" s="1"/>
  <c r="AS132" i="1"/>
  <c r="AS56" i="1"/>
  <c r="AS160" i="1"/>
  <c r="AT160" i="1" s="1"/>
  <c r="AS23" i="1"/>
  <c r="AT23" i="1" s="1"/>
  <c r="AS220" i="1"/>
  <c r="AT220" i="1" s="1"/>
  <c r="AS49" i="1"/>
  <c r="AT49" i="1" s="1"/>
  <c r="AS201" i="1"/>
  <c r="AS179" i="1"/>
  <c r="AS28" i="1"/>
  <c r="AT28" i="1" s="1"/>
  <c r="AS180" i="1"/>
  <c r="AT180" i="1" s="1"/>
  <c r="AS175" i="1"/>
  <c r="AT175" i="1" s="1"/>
  <c r="AS117" i="1"/>
  <c r="AT117" i="1" s="1"/>
  <c r="AS64" i="1"/>
  <c r="AT64" i="1" s="1"/>
  <c r="AS169" i="1"/>
  <c r="AT169" i="1" s="1"/>
  <c r="AS22" i="1"/>
  <c r="AT22" i="1" s="1"/>
  <c r="AS120" i="1"/>
  <c r="AT120" i="1" s="1"/>
  <c r="AW120" i="1" s="1"/>
  <c r="AS44" i="1"/>
  <c r="AT44" i="1" s="1"/>
  <c r="AS58" i="1"/>
  <c r="AT58" i="1" s="1"/>
  <c r="AS99" i="1"/>
  <c r="AT99" i="1" s="1"/>
  <c r="AS39" i="1"/>
  <c r="AS35" i="1"/>
  <c r="AT35" i="1" s="1"/>
  <c r="AS206" i="1"/>
  <c r="AT206" i="1" s="1"/>
  <c r="AS210" i="1"/>
  <c r="AT210" i="1" s="1"/>
  <c r="AS214" i="1"/>
  <c r="AT214" i="1" s="1"/>
  <c r="BB214" i="1" s="1"/>
  <c r="AS119" i="1"/>
  <c r="AT119" i="1" s="1"/>
  <c r="AS95" i="1"/>
  <c r="AT95" i="1" s="1"/>
  <c r="AS32" i="1"/>
  <c r="AT32" i="1" s="1"/>
  <c r="AS148" i="1"/>
  <c r="AT148" i="1" s="1"/>
  <c r="AV148" i="1" s="1"/>
  <c r="AS74" i="1"/>
  <c r="AT74" i="1" s="1"/>
  <c r="BB74" i="1" s="1"/>
  <c r="AS43" i="1"/>
  <c r="AT43" i="1" s="1"/>
  <c r="AS186" i="1"/>
  <c r="AS217" i="1"/>
  <c r="AS116" i="1"/>
  <c r="AT116" i="1" s="1"/>
  <c r="AS81" i="1"/>
  <c r="AT81" i="1" s="1"/>
  <c r="AS25" i="1"/>
  <c r="AT25" i="1" s="1"/>
  <c r="AS150" i="1"/>
  <c r="AT150" i="1" s="1"/>
  <c r="AS181" i="1"/>
  <c r="AS124" i="1"/>
  <c r="AT124" i="1" s="1"/>
  <c r="AS212" i="1"/>
  <c r="AT212" i="1" s="1"/>
  <c r="BB212" i="1" s="1"/>
  <c r="AS21" i="1"/>
  <c r="AT21" i="1" s="1"/>
  <c r="BB21" i="1" s="1"/>
  <c r="AS69" i="1"/>
  <c r="AT69" i="1" s="1"/>
  <c r="BB69" i="1" s="1"/>
  <c r="AS144" i="1"/>
  <c r="AT144" i="1" s="1"/>
  <c r="BA144" i="1" s="1"/>
  <c r="AS121" i="1"/>
  <c r="AT121" i="1" s="1"/>
  <c r="AS226" i="1"/>
  <c r="AS222" i="1"/>
  <c r="AT222" i="1" s="1"/>
  <c r="AS59" i="1"/>
  <c r="AS110" i="1"/>
  <c r="AT110" i="1" s="1"/>
  <c r="AS80" i="1"/>
  <c r="AS216" i="1"/>
  <c r="AT216" i="1" s="1"/>
  <c r="AS174" i="1"/>
  <c r="AT174" i="1" s="1"/>
  <c r="AS197" i="1"/>
  <c r="AT197" i="1" s="1"/>
  <c r="BA148" i="1"/>
  <c r="AS115" i="1"/>
  <c r="AT115" i="1" s="1"/>
  <c r="AS139" i="1"/>
  <c r="AT139" i="1" s="1"/>
  <c r="AI171" i="1"/>
  <c r="AS171" i="1" s="1"/>
  <c r="AS131" i="1"/>
  <c r="AT131" i="1" s="1"/>
  <c r="AS30" i="1"/>
  <c r="AT30" i="1" s="1"/>
  <c r="AS55" i="1"/>
  <c r="AT55" i="1" s="1"/>
  <c r="AS109" i="1"/>
  <c r="AT109" i="1" s="1"/>
  <c r="AS73" i="1"/>
  <c r="AT73" i="1" s="1"/>
  <c r="AS26" i="1"/>
  <c r="AT26" i="1" s="1"/>
  <c r="AS173" i="1"/>
  <c r="AT173" i="1" s="1"/>
  <c r="AS184" i="1"/>
  <c r="AT184" i="1" s="1"/>
  <c r="AS75" i="1"/>
  <c r="AT75" i="1" s="1"/>
  <c r="AS156" i="1"/>
  <c r="AT156" i="1" s="1"/>
  <c r="AS42" i="1"/>
  <c r="AT42" i="1" s="1"/>
  <c r="AS142" i="1"/>
  <c r="AT142" i="1" s="1"/>
  <c r="AS37" i="1"/>
  <c r="AT37" i="1" s="1"/>
  <c r="AS71" i="1"/>
  <c r="AT71" i="1" s="1"/>
  <c r="AS48" i="1"/>
  <c r="AT48" i="1" s="1"/>
  <c r="AS215" i="1"/>
  <c r="AT215" i="1" s="1"/>
  <c r="AV215" i="1" s="1"/>
  <c r="AS136" i="1"/>
  <c r="AS104" i="1"/>
  <c r="AS187" i="1"/>
  <c r="AT187" i="1" s="1"/>
  <c r="AS172" i="1"/>
  <c r="AT172" i="1" s="1"/>
  <c r="AS208" i="1"/>
  <c r="AS103" i="1"/>
  <c r="AT103" i="1" s="1"/>
  <c r="AW103" i="1" s="1"/>
  <c r="AS232" i="1"/>
  <c r="AT232" i="1" s="1"/>
  <c r="AS234" i="1"/>
  <c r="AT234" i="1" s="1"/>
  <c r="AS164" i="1"/>
  <c r="AS207" i="1"/>
  <c r="AS76" i="1"/>
  <c r="AT76" i="1" s="1"/>
  <c r="AS204" i="1"/>
  <c r="AT204" i="1" s="1"/>
  <c r="AS224" i="1"/>
  <c r="AT224" i="1" s="1"/>
  <c r="AS195" i="1"/>
  <c r="AT195" i="1" s="1"/>
  <c r="AS225" i="1"/>
  <c r="AT225" i="1" s="1"/>
  <c r="AS100" i="1"/>
  <c r="AT100" i="1" s="1"/>
  <c r="AS66" i="1"/>
  <c r="AT66" i="1" s="1"/>
  <c r="AS118" i="1"/>
  <c r="AT118" i="1" s="1"/>
  <c r="BB118" i="1" s="1"/>
  <c r="AS230" i="1"/>
  <c r="AT230" i="1" s="1"/>
  <c r="AS155" i="1"/>
  <c r="AT155" i="1" s="1"/>
  <c r="AI147" i="1"/>
  <c r="AS147" i="1" s="1"/>
  <c r="AT147" i="1" s="1"/>
  <c r="AS51" i="1"/>
  <c r="AT51" i="1" s="1"/>
  <c r="AS34" i="1"/>
  <c r="AT34" i="1" s="1"/>
  <c r="AI41" i="1"/>
  <c r="AS41" i="1" s="1"/>
  <c r="AT41" i="1" s="1"/>
  <c r="AS24" i="1"/>
  <c r="AS170" i="1"/>
  <c r="AT170" i="1" s="1"/>
  <c r="AS113" i="1"/>
  <c r="AT113" i="1" s="1"/>
  <c r="AS78" i="1"/>
  <c r="AT78" i="1" s="1"/>
  <c r="AH237" i="1"/>
  <c r="AS130" i="1"/>
  <c r="AT130" i="1" s="1"/>
  <c r="AS135" i="1"/>
  <c r="AS86" i="1"/>
  <c r="AT86" i="1" s="1"/>
  <c r="AI149" i="1"/>
  <c r="AS149" i="1" s="1"/>
  <c r="AT149" i="1" s="1"/>
  <c r="AS125" i="1"/>
  <c r="AT125" i="1" s="1"/>
  <c r="AS68" i="1"/>
  <c r="AT68" i="1" s="1"/>
  <c r="AS218" i="1"/>
  <c r="AT218" i="1" s="1"/>
  <c r="AS107" i="1"/>
  <c r="AT107" i="1" s="1"/>
  <c r="AS162" i="1"/>
  <c r="AT162" i="1" s="1"/>
  <c r="BA162" i="1" s="1"/>
  <c r="AI203" i="1"/>
  <c r="AS203" i="1" s="1"/>
  <c r="AT203" i="1" s="1"/>
  <c r="AS112" i="1"/>
  <c r="AT112" i="1" s="1"/>
  <c r="AS178" i="1"/>
  <c r="AT178" i="1" s="1"/>
  <c r="AT127" i="1"/>
  <c r="AS191" i="1"/>
  <c r="AT191" i="1" s="1"/>
  <c r="BB191" i="1" s="1"/>
  <c r="AS211" i="1"/>
  <c r="AI227" i="1"/>
  <c r="AS227" i="1" s="1"/>
  <c r="AS87" i="1"/>
  <c r="AT87" i="1" s="1"/>
  <c r="AS219" i="1"/>
  <c r="AT219" i="1" s="1"/>
  <c r="BA219" i="1" s="1"/>
  <c r="AS85" i="1"/>
  <c r="AT85" i="1" s="1"/>
  <c r="AU85" i="1" s="1"/>
  <c r="AS188" i="1"/>
  <c r="AT188" i="1" s="1"/>
  <c r="AS93" i="1"/>
  <c r="AT93" i="1" s="1"/>
  <c r="AS62" i="1"/>
  <c r="AT62" i="1" s="1"/>
  <c r="AT108" i="1"/>
  <c r="AT123" i="1"/>
  <c r="AT33" i="1"/>
  <c r="AT200" i="1"/>
  <c r="AT151" i="1"/>
  <c r="AT61" i="1"/>
  <c r="AT29" i="1"/>
  <c r="AT63" i="1"/>
  <c r="AT18" i="1"/>
  <c r="AT182" i="1"/>
  <c r="AT133" i="1"/>
  <c r="AT14" i="1"/>
  <c r="AT135" i="1"/>
  <c r="AT141" i="1"/>
  <c r="AT17" i="1"/>
  <c r="AT168" i="1"/>
  <c r="AT196" i="1"/>
  <c r="AT126" i="1"/>
  <c r="AT179" i="1"/>
  <c r="AT221" i="1"/>
  <c r="AT101" i="1"/>
  <c r="AT96" i="1"/>
  <c r="AT217" i="1"/>
  <c r="BB47" i="1"/>
  <c r="AW47" i="1"/>
  <c r="AV47" i="1"/>
  <c r="AU47" i="1"/>
  <c r="AR237" i="1"/>
  <c r="AR240" i="1" s="1"/>
  <c r="AT27" i="1"/>
  <c r="AT229" i="1"/>
  <c r="AT208" i="1"/>
  <c r="AI177" i="1"/>
  <c r="AS177" i="1" s="1"/>
  <c r="AT164" i="1"/>
  <c r="AW215" i="1"/>
  <c r="AU215" i="1"/>
  <c r="BB215" i="1"/>
  <c r="BA215" i="1"/>
  <c r="AG237" i="1"/>
  <c r="AS77" i="1"/>
  <c r="BC11" i="1"/>
  <c r="BD11" i="1" s="1"/>
  <c r="AU19" i="1"/>
  <c r="AT24" i="1"/>
  <c r="AW191" i="1"/>
  <c r="AV191" i="1"/>
  <c r="AU191" i="1"/>
  <c r="AT94" i="1"/>
  <c r="AT8" i="1"/>
  <c r="AI45" i="1"/>
  <c r="AS45" i="1" s="1"/>
  <c r="AT15" i="1"/>
  <c r="BB235" i="1"/>
  <c r="BA235" i="1"/>
  <c r="AT231" i="1"/>
  <c r="BB72" i="1"/>
  <c r="AV72" i="1"/>
  <c r="AU72" i="1"/>
  <c r="AW72" i="1"/>
  <c r="AT97" i="1"/>
  <c r="BA146" i="1"/>
  <c r="AV146" i="1"/>
  <c r="BB146" i="1"/>
  <c r="AW146" i="1"/>
  <c r="AU146" i="1"/>
  <c r="AT67" i="1"/>
  <c r="AY9" i="1"/>
  <c r="BC9" i="1" s="1"/>
  <c r="BD9" i="1" s="1"/>
  <c r="AI183" i="1"/>
  <c r="AS183" i="1" s="1"/>
  <c r="AT192" i="1"/>
  <c r="AT52" i="1"/>
  <c r="AV21" i="1"/>
  <c r="AU21" i="1"/>
  <c r="AT128" i="1"/>
  <c r="AS193" i="1"/>
  <c r="AT236" i="1"/>
  <c r="AS199" i="1"/>
  <c r="AT106" i="1"/>
  <c r="AT102" i="1"/>
  <c r="AT54" i="1"/>
  <c r="AX114" i="1"/>
  <c r="AW114" i="1"/>
  <c r="AV114" i="1"/>
  <c r="BB114" i="1"/>
  <c r="AT59" i="1"/>
  <c r="AT36" i="1"/>
  <c r="AT185" i="1"/>
  <c r="AT202" i="1"/>
  <c r="AT186" i="1"/>
  <c r="AT194" i="1"/>
  <c r="AT136" i="1"/>
  <c r="AS189" i="1"/>
  <c r="AS213" i="1"/>
  <c r="AT152" i="1"/>
  <c r="AS153" i="1"/>
  <c r="BB162" i="1"/>
  <c r="AI165" i="1"/>
  <c r="AS165" i="1" s="1"/>
  <c r="AT79" i="1"/>
  <c r="AT80" i="1"/>
  <c r="AT56" i="1"/>
  <c r="AW20" i="1"/>
  <c r="AV20" i="1"/>
  <c r="BA20" i="1"/>
  <c r="AT40" i="1"/>
  <c r="BB111" i="1"/>
  <c r="AX111" i="1"/>
  <c r="AW111" i="1"/>
  <c r="AU111" i="1"/>
  <c r="AV111" i="1"/>
  <c r="AW12" i="1"/>
  <c r="AU12" i="1"/>
  <c r="AV12" i="1"/>
  <c r="BB12" i="1"/>
  <c r="BA12" i="1"/>
  <c r="AT207" i="1"/>
  <c r="AT159" i="1"/>
  <c r="AT198" i="1"/>
  <c r="AT90" i="1"/>
  <c r="AT82" i="1"/>
  <c r="AT122" i="1"/>
  <c r="AX57" i="1"/>
  <c r="AW57" i="1"/>
  <c r="AV57" i="1"/>
  <c r="AT201" i="1"/>
  <c r="AT190" i="1"/>
  <c r="AT227" i="1"/>
  <c r="AT181" i="1"/>
  <c r="AI209" i="1"/>
  <c r="AS209" i="1" s="1"/>
  <c r="AS157" i="1"/>
  <c r="AT92" i="1"/>
  <c r="AT163" i="1"/>
  <c r="AY10" i="1"/>
  <c r="BC10" i="1" s="1"/>
  <c r="BD10" i="1" s="1"/>
  <c r="AV46" i="1"/>
  <c r="BB46" i="1"/>
  <c r="AW46" i="1"/>
  <c r="AU46" i="1"/>
  <c r="AT226" i="1"/>
  <c r="AT171" i="1"/>
  <c r="AT211" i="1"/>
  <c r="AT233" i="1"/>
  <c r="AW212" i="1"/>
  <c r="AU212" i="1"/>
  <c r="AT158" i="1"/>
  <c r="AT53" i="1"/>
  <c r="AT39" i="1"/>
  <c r="AI65" i="1"/>
  <c r="AS65" i="1" s="1"/>
  <c r="AY13" i="1"/>
  <c r="BC13" i="1" s="1"/>
  <c r="BD13" i="1" s="1"/>
  <c r="BB38" i="1"/>
  <c r="BA38" i="1"/>
  <c r="AW38" i="1"/>
  <c r="AV38" i="1"/>
  <c r="AU38" i="1"/>
  <c r="AT205" i="1"/>
  <c r="AV214" i="1"/>
  <c r="AT104" i="1"/>
  <c r="AT132" i="1"/>
  <c r="AT16" i="1"/>
  <c r="AW162" i="1" l="1"/>
  <c r="AU137" i="1"/>
  <c r="AW144" i="1"/>
  <c r="BB20" i="1"/>
  <c r="AU57" i="1"/>
  <c r="BA70" i="1"/>
  <c r="AW70" i="1"/>
  <c r="AW21" i="1"/>
  <c r="BC21" i="1" s="1"/>
  <c r="BD21" i="1" s="1"/>
  <c r="AV137" i="1"/>
  <c r="BA137" i="1"/>
  <c r="BB148" i="1"/>
  <c r="BB137" i="1"/>
  <c r="BA120" i="1"/>
  <c r="BA212" i="1"/>
  <c r="BB120" i="1"/>
  <c r="AV212" i="1"/>
  <c r="AU120" i="1"/>
  <c r="AU235" i="1"/>
  <c r="AW235" i="1"/>
  <c r="BA191" i="1"/>
  <c r="AV70" i="1"/>
  <c r="AV120" i="1"/>
  <c r="AU148" i="1"/>
  <c r="AY148" i="1" s="1"/>
  <c r="BC148" i="1" s="1"/>
  <c r="BD148" i="1" s="1"/>
  <c r="AU70" i="1"/>
  <c r="AY70" i="1" s="1"/>
  <c r="AU214" i="1"/>
  <c r="AW214" i="1"/>
  <c r="BA214" i="1"/>
  <c r="AU74" i="1"/>
  <c r="AV69" i="1"/>
  <c r="BA118" i="1"/>
  <c r="BB219" i="1"/>
  <c r="AV19" i="1"/>
  <c r="AV74" i="1"/>
  <c r="AU69" i="1"/>
  <c r="AU219" i="1"/>
  <c r="AY219" i="1" s="1"/>
  <c r="AW19" i="1"/>
  <c r="AW74" i="1"/>
  <c r="AW69" i="1"/>
  <c r="AV219" i="1"/>
  <c r="BA19" i="1"/>
  <c r="AW148" i="1"/>
  <c r="BA69" i="1"/>
  <c r="AW219" i="1"/>
  <c r="BB103" i="1"/>
  <c r="BA103" i="1"/>
  <c r="AU103" i="1"/>
  <c r="AV103" i="1"/>
  <c r="AU118" i="1"/>
  <c r="AY118" i="1" s="1"/>
  <c r="AU144" i="1"/>
  <c r="AV118" i="1"/>
  <c r="BB144" i="1"/>
  <c r="AW118" i="1"/>
  <c r="AV144" i="1"/>
  <c r="AW85" i="1"/>
  <c r="BB85" i="1"/>
  <c r="AX85" i="1"/>
  <c r="AV85" i="1"/>
  <c r="BB78" i="1"/>
  <c r="BA78" i="1"/>
  <c r="AV78" i="1"/>
  <c r="AU78" i="1"/>
  <c r="AY78" i="1" s="1"/>
  <c r="AW78" i="1"/>
  <c r="AU162" i="1"/>
  <c r="AY162" i="1" s="1"/>
  <c r="BC162" i="1" s="1"/>
  <c r="BD162" i="1" s="1"/>
  <c r="AV162" i="1"/>
  <c r="AT193" i="1"/>
  <c r="AY214" i="1"/>
  <c r="BC214" i="1" s="1"/>
  <c r="BD214" i="1" s="1"/>
  <c r="BC46" i="1"/>
  <c r="BD46" i="1" s="1"/>
  <c r="AW92" i="1"/>
  <c r="AV92" i="1"/>
  <c r="AU92" i="1"/>
  <c r="AX92" i="1"/>
  <c r="BB92" i="1"/>
  <c r="AY120" i="1"/>
  <c r="BC120" i="1" s="1"/>
  <c r="BD120" i="1" s="1"/>
  <c r="BB140" i="1"/>
  <c r="AU140" i="1"/>
  <c r="BA140" i="1"/>
  <c r="AV140" i="1"/>
  <c r="AW140" i="1"/>
  <c r="BC111" i="1"/>
  <c r="BD111" i="1" s="1"/>
  <c r="BB40" i="1"/>
  <c r="AW40" i="1"/>
  <c r="AU40" i="1"/>
  <c r="AW36" i="1"/>
  <c r="AV36" i="1"/>
  <c r="AU36" i="1"/>
  <c r="BB36" i="1"/>
  <c r="BA36" i="1"/>
  <c r="BB102" i="1"/>
  <c r="AX102" i="1"/>
  <c r="AV102" i="1"/>
  <c r="AU102" i="1"/>
  <c r="AW102" i="1"/>
  <c r="BA142" i="1"/>
  <c r="AV142" i="1"/>
  <c r="BB142" i="1"/>
  <c r="AW142" i="1"/>
  <c r="AU142" i="1"/>
  <c r="AT45" i="1"/>
  <c r="AX94" i="1"/>
  <c r="AW94" i="1"/>
  <c r="AV94" i="1"/>
  <c r="AU94" i="1"/>
  <c r="BB94" i="1"/>
  <c r="BB210" i="1"/>
  <c r="BA210" i="1"/>
  <c r="AV210" i="1"/>
  <c r="AW210" i="1"/>
  <c r="AU210" i="1"/>
  <c r="AX87" i="1"/>
  <c r="AV87" i="1"/>
  <c r="AU87" i="1"/>
  <c r="AW87" i="1"/>
  <c r="BB87" i="1"/>
  <c r="AW34" i="1"/>
  <c r="AV34" i="1"/>
  <c r="AU34" i="1"/>
  <c r="BB34" i="1"/>
  <c r="BA34" i="1"/>
  <c r="AW161" i="1"/>
  <c r="AV161" i="1"/>
  <c r="AU161" i="1"/>
  <c r="BB161" i="1"/>
  <c r="BA161" i="1"/>
  <c r="AV68" i="1"/>
  <c r="AU68" i="1"/>
  <c r="BA68" i="1"/>
  <c r="AW68" i="1"/>
  <c r="BB68" i="1"/>
  <c r="BB86" i="1"/>
  <c r="AW86" i="1"/>
  <c r="AV86" i="1"/>
  <c r="AU86" i="1"/>
  <c r="AX86" i="1"/>
  <c r="BB25" i="1"/>
  <c r="BA25" i="1"/>
  <c r="AW25" i="1"/>
  <c r="AV25" i="1"/>
  <c r="AU25" i="1"/>
  <c r="AW123" i="1"/>
  <c r="AV123" i="1"/>
  <c r="AU123" i="1"/>
  <c r="BB123" i="1"/>
  <c r="AX123" i="1"/>
  <c r="AU156" i="1"/>
  <c r="BB156" i="1"/>
  <c r="BA156" i="1"/>
  <c r="AW156" i="1"/>
  <c r="AV156" i="1"/>
  <c r="BB200" i="1"/>
  <c r="BA200" i="1"/>
  <c r="AV200" i="1"/>
  <c r="AU200" i="1"/>
  <c r="AW200" i="1"/>
  <c r="AW171" i="1"/>
  <c r="BB171" i="1"/>
  <c r="BA171" i="1"/>
  <c r="AV171" i="1"/>
  <c r="AU171" i="1"/>
  <c r="AT157" i="1"/>
  <c r="AW207" i="1"/>
  <c r="AV207" i="1"/>
  <c r="AU207" i="1"/>
  <c r="BB207" i="1"/>
  <c r="BA207" i="1"/>
  <c r="AU56" i="1"/>
  <c r="BB56" i="1"/>
  <c r="AX56" i="1"/>
  <c r="AW56" i="1"/>
  <c r="AV56" i="1"/>
  <c r="BA129" i="1"/>
  <c r="AW129" i="1"/>
  <c r="AV129" i="1"/>
  <c r="AU129" i="1"/>
  <c r="BB129" i="1"/>
  <c r="BA186" i="1"/>
  <c r="AW186" i="1"/>
  <c r="AV186" i="1"/>
  <c r="AU186" i="1"/>
  <c r="BB186" i="1"/>
  <c r="AY235" i="1"/>
  <c r="AV28" i="1"/>
  <c r="AU28" i="1"/>
  <c r="BB28" i="1"/>
  <c r="BA28" i="1"/>
  <c r="AW28" i="1"/>
  <c r="BB164" i="1"/>
  <c r="BA164" i="1"/>
  <c r="AW164" i="1"/>
  <c r="AV164" i="1"/>
  <c r="AU164" i="1"/>
  <c r="AV22" i="1"/>
  <c r="AU22" i="1"/>
  <c r="AW22" i="1"/>
  <c r="BB22" i="1"/>
  <c r="BA22" i="1"/>
  <c r="AX89" i="1"/>
  <c r="AW89" i="1"/>
  <c r="AV89" i="1"/>
  <c r="BB89" i="1"/>
  <c r="AU89" i="1"/>
  <c r="BB100" i="1"/>
  <c r="AX100" i="1"/>
  <c r="AV100" i="1"/>
  <c r="AU100" i="1"/>
  <c r="AW100" i="1"/>
  <c r="AW107" i="1"/>
  <c r="AV107" i="1"/>
  <c r="AU107" i="1"/>
  <c r="BB107" i="1"/>
  <c r="BA107" i="1"/>
  <c r="BA188" i="1"/>
  <c r="AW188" i="1"/>
  <c r="AV188" i="1"/>
  <c r="AU188" i="1"/>
  <c r="BB188" i="1"/>
  <c r="AY144" i="1"/>
  <c r="BC144" i="1" s="1"/>
  <c r="BD144" i="1" s="1"/>
  <c r="AW138" i="1"/>
  <c r="AV138" i="1"/>
  <c r="AU138" i="1"/>
  <c r="BA138" i="1"/>
  <c r="BB138" i="1"/>
  <c r="AT209" i="1"/>
  <c r="AW201" i="1"/>
  <c r="AV201" i="1"/>
  <c r="AU201" i="1"/>
  <c r="BB201" i="1"/>
  <c r="BA201" i="1"/>
  <c r="BB222" i="1"/>
  <c r="BA222" i="1"/>
  <c r="AV222" i="1"/>
  <c r="AW222" i="1"/>
  <c r="AU222" i="1"/>
  <c r="AY137" i="1"/>
  <c r="AT153" i="1"/>
  <c r="BB49" i="1"/>
  <c r="AW49" i="1"/>
  <c r="AV49" i="1"/>
  <c r="AU49" i="1"/>
  <c r="AX49" i="1"/>
  <c r="BB106" i="1"/>
  <c r="BA106" i="1"/>
  <c r="AV106" i="1"/>
  <c r="AU106" i="1"/>
  <c r="AW106" i="1"/>
  <c r="BB91" i="1"/>
  <c r="AX91" i="1"/>
  <c r="AV91" i="1"/>
  <c r="AU91" i="1"/>
  <c r="AW91" i="1"/>
  <c r="AT77" i="1"/>
  <c r="AX96" i="1"/>
  <c r="AW96" i="1"/>
  <c r="AU96" i="1"/>
  <c r="BB96" i="1"/>
  <c r="AV96" i="1"/>
  <c r="AW179" i="1"/>
  <c r="BB179" i="1"/>
  <c r="BA179" i="1"/>
  <c r="AV179" i="1"/>
  <c r="AU179" i="1"/>
  <c r="AV30" i="1"/>
  <c r="AU30" i="1"/>
  <c r="AW30" i="1"/>
  <c r="BB30" i="1"/>
  <c r="BA30" i="1"/>
  <c r="AV32" i="1"/>
  <c r="AU32" i="1"/>
  <c r="BB32" i="1"/>
  <c r="BA32" i="1"/>
  <c r="AW32" i="1"/>
  <c r="AU14" i="1"/>
  <c r="BB14" i="1"/>
  <c r="AX14" i="1"/>
  <c r="AW14" i="1"/>
  <c r="AV14" i="1"/>
  <c r="AW18" i="1"/>
  <c r="AV18" i="1"/>
  <c r="AU18" i="1"/>
  <c r="BB18" i="1"/>
  <c r="BA18" i="1"/>
  <c r="AW75" i="1"/>
  <c r="AV75" i="1"/>
  <c r="AU75" i="1"/>
  <c r="BB75" i="1"/>
  <c r="BA75" i="1"/>
  <c r="AX84" i="1"/>
  <c r="AW84" i="1"/>
  <c r="AV84" i="1"/>
  <c r="AU84" i="1"/>
  <c r="BB84" i="1"/>
  <c r="AV42" i="1"/>
  <c r="AU42" i="1"/>
  <c r="BB42" i="1"/>
  <c r="AW42" i="1"/>
  <c r="AX112" i="1"/>
  <c r="AW112" i="1"/>
  <c r="AV112" i="1"/>
  <c r="AU112" i="1"/>
  <c r="BB112" i="1"/>
  <c r="AW195" i="1"/>
  <c r="AV195" i="1"/>
  <c r="AU195" i="1"/>
  <c r="BB195" i="1"/>
  <c r="BA195" i="1"/>
  <c r="AW197" i="1"/>
  <c r="AV197" i="1"/>
  <c r="AU197" i="1"/>
  <c r="BB197" i="1"/>
  <c r="BA197" i="1"/>
  <c r="BB41" i="1"/>
  <c r="AW41" i="1"/>
  <c r="AU41" i="1"/>
  <c r="AW82" i="1"/>
  <c r="AV82" i="1"/>
  <c r="AU82" i="1"/>
  <c r="BB82" i="1"/>
  <c r="AX82" i="1"/>
  <c r="AU80" i="1"/>
  <c r="BB80" i="1"/>
  <c r="AW80" i="1"/>
  <c r="BA80" i="1"/>
  <c r="AV80" i="1"/>
  <c r="BB59" i="1"/>
  <c r="AW59" i="1"/>
  <c r="AU59" i="1"/>
  <c r="AX59" i="1"/>
  <c r="AV59" i="1"/>
  <c r="BA131" i="1"/>
  <c r="AW131" i="1"/>
  <c r="AV131" i="1"/>
  <c r="AU131" i="1"/>
  <c r="BB131" i="1"/>
  <c r="AY103" i="1"/>
  <c r="AV24" i="1"/>
  <c r="AU24" i="1"/>
  <c r="AW24" i="1"/>
  <c r="BB24" i="1"/>
  <c r="BA24" i="1"/>
  <c r="AT177" i="1"/>
  <c r="AY47" i="1"/>
  <c r="BC47" i="1" s="1"/>
  <c r="BD47" i="1" s="1"/>
  <c r="AX101" i="1"/>
  <c r="AV101" i="1"/>
  <c r="BB101" i="1"/>
  <c r="AW101" i="1"/>
  <c r="AU101" i="1"/>
  <c r="BB204" i="1"/>
  <c r="BA204" i="1"/>
  <c r="AV204" i="1"/>
  <c r="AW204" i="1"/>
  <c r="AU204" i="1"/>
  <c r="BB176" i="1"/>
  <c r="BA176" i="1"/>
  <c r="AW176" i="1"/>
  <c r="AU176" i="1"/>
  <c r="AV176" i="1"/>
  <c r="BB154" i="1"/>
  <c r="BA154" i="1"/>
  <c r="AW154" i="1"/>
  <c r="AV154" i="1"/>
  <c r="AU154" i="1"/>
  <c r="BB194" i="1"/>
  <c r="BA194" i="1"/>
  <c r="AW194" i="1"/>
  <c r="AV194" i="1"/>
  <c r="AU194" i="1"/>
  <c r="BB62" i="1"/>
  <c r="BA62" i="1"/>
  <c r="AW62" i="1"/>
  <c r="AU62" i="1"/>
  <c r="AV62" i="1"/>
  <c r="AT65" i="1"/>
  <c r="AI237" i="1"/>
  <c r="AI240" i="1" s="1"/>
  <c r="AW181" i="1"/>
  <c r="AV181" i="1"/>
  <c r="AU181" i="1"/>
  <c r="BA181" i="1"/>
  <c r="BB181" i="1"/>
  <c r="AW225" i="1"/>
  <c r="AV225" i="1"/>
  <c r="AU225" i="1"/>
  <c r="BB225" i="1"/>
  <c r="BA225" i="1"/>
  <c r="AX55" i="1"/>
  <c r="AW55" i="1"/>
  <c r="AV55" i="1"/>
  <c r="AU55" i="1"/>
  <c r="BB55" i="1"/>
  <c r="BB152" i="1"/>
  <c r="AX152" i="1"/>
  <c r="AW152" i="1"/>
  <c r="AV152" i="1"/>
  <c r="AU152" i="1"/>
  <c r="BB232" i="1"/>
  <c r="BA232" i="1"/>
  <c r="AW232" i="1"/>
  <c r="AV232" i="1"/>
  <c r="AU232" i="1"/>
  <c r="AT199" i="1"/>
  <c r="AV97" i="1"/>
  <c r="AU97" i="1"/>
  <c r="BB97" i="1"/>
  <c r="AW97" i="1"/>
  <c r="AX97" i="1"/>
  <c r="AW8" i="1"/>
  <c r="AV8" i="1"/>
  <c r="AU8" i="1"/>
  <c r="BB8" i="1"/>
  <c r="BA8" i="1"/>
  <c r="AY19" i="1"/>
  <c r="BB105" i="1"/>
  <c r="BA105" i="1"/>
  <c r="AV105" i="1"/>
  <c r="AU105" i="1"/>
  <c r="AW105" i="1"/>
  <c r="BB208" i="1"/>
  <c r="BA208" i="1"/>
  <c r="AV208" i="1"/>
  <c r="AW208" i="1"/>
  <c r="AU208" i="1"/>
  <c r="BB98" i="1"/>
  <c r="AW98" i="1"/>
  <c r="AV98" i="1"/>
  <c r="AX98" i="1"/>
  <c r="AU98" i="1"/>
  <c r="BB126" i="1"/>
  <c r="AW126" i="1"/>
  <c r="AV126" i="1"/>
  <c r="AU126" i="1"/>
  <c r="AX126" i="1"/>
  <c r="BB116" i="1"/>
  <c r="AW116" i="1"/>
  <c r="AV116" i="1"/>
  <c r="AX116" i="1"/>
  <c r="AU116" i="1"/>
  <c r="AX125" i="1"/>
  <c r="AW125" i="1"/>
  <c r="AV125" i="1"/>
  <c r="AU125" i="1"/>
  <c r="BB125" i="1"/>
  <c r="AW135" i="1"/>
  <c r="BB135" i="1"/>
  <c r="BA135" i="1"/>
  <c r="AV135" i="1"/>
  <c r="AU135" i="1"/>
  <c r="BB113" i="1"/>
  <c r="AW113" i="1"/>
  <c r="AV113" i="1"/>
  <c r="AX113" i="1"/>
  <c r="AU113" i="1"/>
  <c r="BB31" i="1"/>
  <c r="BA31" i="1"/>
  <c r="AW31" i="1"/>
  <c r="AV31" i="1"/>
  <c r="AU31" i="1"/>
  <c r="BB33" i="1"/>
  <c r="BA33" i="1"/>
  <c r="AW33" i="1"/>
  <c r="AV33" i="1"/>
  <c r="AU33" i="1"/>
  <c r="BB108" i="1"/>
  <c r="AW108" i="1"/>
  <c r="AX108" i="1"/>
  <c r="AV108" i="1"/>
  <c r="AU108" i="1"/>
  <c r="BB216" i="1"/>
  <c r="BA216" i="1"/>
  <c r="AV216" i="1"/>
  <c r="AW216" i="1"/>
  <c r="AU216" i="1"/>
  <c r="AX60" i="1"/>
  <c r="AW60" i="1"/>
  <c r="AV60" i="1"/>
  <c r="AU60" i="1"/>
  <c r="BB60" i="1"/>
  <c r="BA233" i="1"/>
  <c r="AW233" i="1"/>
  <c r="AV233" i="1"/>
  <c r="AU233" i="1"/>
  <c r="BB233" i="1"/>
  <c r="AV115" i="1"/>
  <c r="AU115" i="1"/>
  <c r="BB115" i="1"/>
  <c r="AX115" i="1"/>
  <c r="AW115" i="1"/>
  <c r="AU90" i="1"/>
  <c r="AX90" i="1"/>
  <c r="AW90" i="1"/>
  <c r="BB90" i="1"/>
  <c r="AV90" i="1"/>
  <c r="AW79" i="1"/>
  <c r="AV79" i="1"/>
  <c r="AU79" i="1"/>
  <c r="BB79" i="1"/>
  <c r="BA79" i="1"/>
  <c r="AT213" i="1"/>
  <c r="BB202" i="1"/>
  <c r="BA202" i="1"/>
  <c r="AV202" i="1"/>
  <c r="AW202" i="1"/>
  <c r="AU202" i="1"/>
  <c r="BB54" i="1"/>
  <c r="AX54" i="1"/>
  <c r="AV54" i="1"/>
  <c r="AU54" i="1"/>
  <c r="AW54" i="1"/>
  <c r="AW155" i="1"/>
  <c r="AV155" i="1"/>
  <c r="AU155" i="1"/>
  <c r="BB155" i="1"/>
  <c r="BA155" i="1"/>
  <c r="AW203" i="1"/>
  <c r="AV203" i="1"/>
  <c r="AU203" i="1"/>
  <c r="BB203" i="1"/>
  <c r="BA203" i="1"/>
  <c r="BB52" i="1"/>
  <c r="AX52" i="1"/>
  <c r="AV52" i="1"/>
  <c r="AW52" i="1"/>
  <c r="AU52" i="1"/>
  <c r="AS237" i="1"/>
  <c r="BB172" i="1"/>
  <c r="BA172" i="1"/>
  <c r="AW172" i="1"/>
  <c r="AV172" i="1"/>
  <c r="AU172" i="1"/>
  <c r="BB178" i="1"/>
  <c r="BA178" i="1"/>
  <c r="AW178" i="1"/>
  <c r="AV178" i="1"/>
  <c r="AU178" i="1"/>
  <c r="BB196" i="1"/>
  <c r="BA196" i="1"/>
  <c r="AV196" i="1"/>
  <c r="AW196" i="1"/>
  <c r="AU196" i="1"/>
  <c r="BB184" i="1"/>
  <c r="BA184" i="1"/>
  <c r="AW184" i="1"/>
  <c r="AV184" i="1"/>
  <c r="AU184" i="1"/>
  <c r="BB230" i="1"/>
  <c r="BA230" i="1"/>
  <c r="AV230" i="1"/>
  <c r="AW230" i="1"/>
  <c r="AU230" i="1"/>
  <c r="BB81" i="1"/>
  <c r="BA81" i="1"/>
  <c r="AW81" i="1"/>
  <c r="AU81" i="1"/>
  <c r="AV81" i="1"/>
  <c r="BB160" i="1"/>
  <c r="BA160" i="1"/>
  <c r="AW160" i="1"/>
  <c r="AV160" i="1"/>
  <c r="AU160" i="1"/>
  <c r="BB228" i="1"/>
  <c r="BA228" i="1"/>
  <c r="AV228" i="1"/>
  <c r="AW228" i="1"/>
  <c r="AU228" i="1"/>
  <c r="AV43" i="1"/>
  <c r="AU43" i="1"/>
  <c r="AW43" i="1"/>
  <c r="BB43" i="1"/>
  <c r="BA43" i="1"/>
  <c r="AW205" i="1"/>
  <c r="AV205" i="1"/>
  <c r="AU205" i="1"/>
  <c r="BB205" i="1"/>
  <c r="BA205" i="1"/>
  <c r="AX48" i="1"/>
  <c r="AW48" i="1"/>
  <c r="AV48" i="1"/>
  <c r="AU48" i="1"/>
  <c r="BB48" i="1"/>
  <c r="BB71" i="1"/>
  <c r="BA71" i="1"/>
  <c r="AW71" i="1"/>
  <c r="AV71" i="1"/>
  <c r="AU71" i="1"/>
  <c r="BB226" i="1"/>
  <c r="BA226" i="1"/>
  <c r="AV226" i="1"/>
  <c r="AW226" i="1"/>
  <c r="AU226" i="1"/>
  <c r="AW227" i="1"/>
  <c r="AV227" i="1"/>
  <c r="AU227" i="1"/>
  <c r="BB227" i="1"/>
  <c r="BA227" i="1"/>
  <c r="AY69" i="1"/>
  <c r="BC69" i="1" s="1"/>
  <c r="BD69" i="1" s="1"/>
  <c r="BC57" i="1"/>
  <c r="BD57" i="1" s="1"/>
  <c r="BB198" i="1"/>
  <c r="BA198" i="1"/>
  <c r="AV198" i="1"/>
  <c r="AW198" i="1"/>
  <c r="AU198" i="1"/>
  <c r="BB83" i="1"/>
  <c r="AX83" i="1"/>
  <c r="AW83" i="1"/>
  <c r="AV83" i="1"/>
  <c r="AU83" i="1"/>
  <c r="AT165" i="1"/>
  <c r="AT189" i="1"/>
  <c r="AW67" i="1"/>
  <c r="AV67" i="1"/>
  <c r="AU67" i="1"/>
  <c r="BB67" i="1"/>
  <c r="BA67" i="1"/>
  <c r="BC72" i="1"/>
  <c r="BD72" i="1" s="1"/>
  <c r="BB206" i="1"/>
  <c r="BA206" i="1"/>
  <c r="AV206" i="1"/>
  <c r="AW206" i="1"/>
  <c r="AU206" i="1"/>
  <c r="AW143" i="1"/>
  <c r="AU143" i="1"/>
  <c r="BB143" i="1"/>
  <c r="BA143" i="1"/>
  <c r="AV143" i="1"/>
  <c r="AW141" i="1"/>
  <c r="AV141" i="1"/>
  <c r="BB141" i="1"/>
  <c r="BA141" i="1"/>
  <c r="AU141" i="1"/>
  <c r="AU130" i="1"/>
  <c r="BB130" i="1"/>
  <c r="BA130" i="1"/>
  <c r="AW130" i="1"/>
  <c r="AV130" i="1"/>
  <c r="BA133" i="1"/>
  <c r="AW133" i="1"/>
  <c r="AV133" i="1"/>
  <c r="AU133" i="1"/>
  <c r="BB133" i="1"/>
  <c r="AV63" i="1"/>
  <c r="AU63" i="1"/>
  <c r="BA63" i="1"/>
  <c r="BB63" i="1"/>
  <c r="AW63" i="1"/>
  <c r="AX117" i="1"/>
  <c r="AW117" i="1"/>
  <c r="AV117" i="1"/>
  <c r="AU117" i="1"/>
  <c r="BB117" i="1"/>
  <c r="BB220" i="1"/>
  <c r="BA220" i="1"/>
  <c r="AV220" i="1"/>
  <c r="AW220" i="1"/>
  <c r="AU220" i="1"/>
  <c r="AU132" i="1"/>
  <c r="BB132" i="1"/>
  <c r="BA132" i="1"/>
  <c r="AV132" i="1"/>
  <c r="AW132" i="1"/>
  <c r="AW211" i="1"/>
  <c r="AV211" i="1"/>
  <c r="AU211" i="1"/>
  <c r="BB211" i="1"/>
  <c r="BA211" i="1"/>
  <c r="AY12" i="1"/>
  <c r="BC12" i="1" s="1"/>
  <c r="BD12" i="1" s="1"/>
  <c r="BC114" i="1"/>
  <c r="BD114" i="1" s="1"/>
  <c r="BB95" i="1"/>
  <c r="AW95" i="1"/>
  <c r="AV95" i="1"/>
  <c r="AX95" i="1"/>
  <c r="AU95" i="1"/>
  <c r="AU121" i="1"/>
  <c r="BB121" i="1"/>
  <c r="BA121" i="1"/>
  <c r="AW121" i="1"/>
  <c r="AV121" i="1"/>
  <c r="AV26" i="1"/>
  <c r="AU26" i="1"/>
  <c r="BB26" i="1"/>
  <c r="BA26" i="1"/>
  <c r="AW26" i="1"/>
  <c r="AW169" i="1"/>
  <c r="AV169" i="1"/>
  <c r="AU169" i="1"/>
  <c r="BA169" i="1"/>
  <c r="BB169" i="1"/>
  <c r="AW168" i="1"/>
  <c r="AV168" i="1"/>
  <c r="AU168" i="1"/>
  <c r="BA168" i="1"/>
  <c r="BB168" i="1"/>
  <c r="BB93" i="1"/>
  <c r="AX93" i="1"/>
  <c r="AU93" i="1"/>
  <c r="AW93" i="1"/>
  <c r="AV93" i="1"/>
  <c r="BB182" i="1"/>
  <c r="BA182" i="1"/>
  <c r="AW182" i="1"/>
  <c r="AV182" i="1"/>
  <c r="AU182" i="1"/>
  <c r="BB224" i="1"/>
  <c r="BA224" i="1"/>
  <c r="AV224" i="1"/>
  <c r="AU224" i="1"/>
  <c r="AW224" i="1"/>
  <c r="BB27" i="1"/>
  <c r="BA27" i="1"/>
  <c r="AW27" i="1"/>
  <c r="AV27" i="1"/>
  <c r="AU27" i="1"/>
  <c r="AV16" i="1"/>
  <c r="AU16" i="1"/>
  <c r="BB16" i="1"/>
  <c r="BA16" i="1"/>
  <c r="AW16" i="1"/>
  <c r="AW175" i="1"/>
  <c r="AV175" i="1"/>
  <c r="AU175" i="1"/>
  <c r="BA175" i="1"/>
  <c r="BB175" i="1"/>
  <c r="BB39" i="1"/>
  <c r="AW39" i="1"/>
  <c r="AV39" i="1"/>
  <c r="AU39" i="1"/>
  <c r="BA39" i="1"/>
  <c r="AX158" i="1"/>
  <c r="AW158" i="1"/>
  <c r="AV158" i="1"/>
  <c r="AU158" i="1"/>
  <c r="BB158" i="1"/>
  <c r="BB66" i="1"/>
  <c r="BA66" i="1"/>
  <c r="AV66" i="1"/>
  <c r="AW66" i="1"/>
  <c r="AU66" i="1"/>
  <c r="AW58" i="1"/>
  <c r="AV58" i="1"/>
  <c r="AU58" i="1"/>
  <c r="BB58" i="1"/>
  <c r="AX58" i="1"/>
  <c r="AW145" i="1"/>
  <c r="AU145" i="1"/>
  <c r="BB145" i="1"/>
  <c r="BA145" i="1"/>
  <c r="AV145" i="1"/>
  <c r="AX109" i="1"/>
  <c r="AW109" i="1"/>
  <c r="AU109" i="1"/>
  <c r="BB109" i="1"/>
  <c r="AV109" i="1"/>
  <c r="AW185" i="1"/>
  <c r="BB185" i="1"/>
  <c r="BA185" i="1"/>
  <c r="AV185" i="1"/>
  <c r="AU185" i="1"/>
  <c r="AX236" i="1"/>
  <c r="AW236" i="1"/>
  <c r="AV236" i="1"/>
  <c r="AU236" i="1"/>
  <c r="BB236" i="1"/>
  <c r="BB192" i="1"/>
  <c r="BA192" i="1"/>
  <c r="AV192" i="1"/>
  <c r="AU192" i="1"/>
  <c r="AW192" i="1"/>
  <c r="BB76" i="1"/>
  <c r="BA76" i="1"/>
  <c r="AV76" i="1"/>
  <c r="AU76" i="1"/>
  <c r="AW76" i="1"/>
  <c r="BB88" i="1"/>
  <c r="AV88" i="1"/>
  <c r="AW88" i="1"/>
  <c r="AU88" i="1"/>
  <c r="AX88" i="1"/>
  <c r="AW217" i="1"/>
  <c r="AV217" i="1"/>
  <c r="AU217" i="1"/>
  <c r="BB217" i="1"/>
  <c r="BA217" i="1"/>
  <c r="AX99" i="1"/>
  <c r="AW99" i="1"/>
  <c r="AV99" i="1"/>
  <c r="AU99" i="1"/>
  <c r="BB99" i="1"/>
  <c r="AW221" i="1"/>
  <c r="AV221" i="1"/>
  <c r="AU221" i="1"/>
  <c r="BB221" i="1"/>
  <c r="BA221" i="1"/>
  <c r="AW173" i="1"/>
  <c r="BB173" i="1"/>
  <c r="BA173" i="1"/>
  <c r="AV173" i="1"/>
  <c r="AU173" i="1"/>
  <c r="AW149" i="1"/>
  <c r="AU149" i="1"/>
  <c r="BB149" i="1"/>
  <c r="AV149" i="1"/>
  <c r="BA149" i="1"/>
  <c r="AV51" i="1"/>
  <c r="AU51" i="1"/>
  <c r="AX51" i="1"/>
  <c r="BB51" i="1"/>
  <c r="AW51" i="1"/>
  <c r="BB29" i="1"/>
  <c r="BA29" i="1"/>
  <c r="AW29" i="1"/>
  <c r="AV29" i="1"/>
  <c r="AU29" i="1"/>
  <c r="AV61" i="1"/>
  <c r="AU61" i="1"/>
  <c r="AX61" i="1"/>
  <c r="BB61" i="1"/>
  <c r="AW61" i="1"/>
  <c r="BB64" i="1"/>
  <c r="BA64" i="1"/>
  <c r="AV64" i="1"/>
  <c r="AW64" i="1"/>
  <c r="AU64" i="1"/>
  <c r="AX50" i="1"/>
  <c r="AW50" i="1"/>
  <c r="AV50" i="1"/>
  <c r="AU50" i="1"/>
  <c r="BB50" i="1"/>
  <c r="AV234" i="1"/>
  <c r="AU234" i="1"/>
  <c r="BA234" i="1"/>
  <c r="BB234" i="1"/>
  <c r="AW234" i="1"/>
  <c r="AW110" i="1"/>
  <c r="AV110" i="1"/>
  <c r="AU110" i="1"/>
  <c r="BB110" i="1"/>
  <c r="AX110" i="1"/>
  <c r="BB104" i="1"/>
  <c r="AW104" i="1"/>
  <c r="BA104" i="1"/>
  <c r="AV104" i="1"/>
  <c r="AU104" i="1"/>
  <c r="AY38" i="1"/>
  <c r="BC38" i="1" s="1"/>
  <c r="BD38" i="1" s="1"/>
  <c r="AY212" i="1"/>
  <c r="BC212" i="1" s="1"/>
  <c r="BD212" i="1" s="1"/>
  <c r="AW167" i="1"/>
  <c r="BB167" i="1"/>
  <c r="BA167" i="1"/>
  <c r="AV167" i="1"/>
  <c r="AU167" i="1"/>
  <c r="BA190" i="1"/>
  <c r="AV190" i="1"/>
  <c r="AU190" i="1"/>
  <c r="BB190" i="1"/>
  <c r="AW190" i="1"/>
  <c r="AV159" i="1"/>
  <c r="AU159" i="1"/>
  <c r="BB159" i="1"/>
  <c r="BA159" i="1"/>
  <c r="AW159" i="1"/>
  <c r="AY20" i="1"/>
  <c r="BC20" i="1" s="1"/>
  <c r="BD20" i="1" s="1"/>
  <c r="AU128" i="1"/>
  <c r="BB128" i="1"/>
  <c r="BA128" i="1"/>
  <c r="AW128" i="1"/>
  <c r="AV128" i="1"/>
  <c r="AX15" i="1"/>
  <c r="AW15" i="1"/>
  <c r="AU15" i="1"/>
  <c r="AV15" i="1"/>
  <c r="BB15" i="1"/>
  <c r="AY191" i="1"/>
  <c r="AW229" i="1"/>
  <c r="AV229" i="1"/>
  <c r="AU229" i="1"/>
  <c r="BB229" i="1"/>
  <c r="BA229" i="1"/>
  <c r="BB170" i="1"/>
  <c r="BA170" i="1"/>
  <c r="AW170" i="1"/>
  <c r="AV170" i="1"/>
  <c r="AU170" i="1"/>
  <c r="AW174" i="1"/>
  <c r="AV174" i="1"/>
  <c r="AU174" i="1"/>
  <c r="BA174" i="1"/>
  <c r="BB174" i="1"/>
  <c r="BB166" i="1"/>
  <c r="BA166" i="1"/>
  <c r="AW166" i="1"/>
  <c r="AV166" i="1"/>
  <c r="AU166" i="1"/>
  <c r="AW180" i="1"/>
  <c r="AV180" i="1"/>
  <c r="AU180" i="1"/>
  <c r="BA180" i="1"/>
  <c r="BB180" i="1"/>
  <c r="BB218" i="1"/>
  <c r="BA218" i="1"/>
  <c r="AV218" i="1"/>
  <c r="AU218" i="1"/>
  <c r="AW218" i="1"/>
  <c r="AU134" i="1"/>
  <c r="BB134" i="1"/>
  <c r="BA134" i="1"/>
  <c r="AW134" i="1"/>
  <c r="AV134" i="1"/>
  <c r="BA150" i="1"/>
  <c r="AV150" i="1"/>
  <c r="AU150" i="1"/>
  <c r="BB150" i="1"/>
  <c r="AW150" i="1"/>
  <c r="AW139" i="1"/>
  <c r="AV139" i="1"/>
  <c r="AU139" i="1"/>
  <c r="BB139" i="1"/>
  <c r="BA139" i="1"/>
  <c r="AX53" i="1"/>
  <c r="AW53" i="1"/>
  <c r="AV53" i="1"/>
  <c r="AU53" i="1"/>
  <c r="BB53" i="1"/>
  <c r="AX163" i="1"/>
  <c r="AW163" i="1"/>
  <c r="AV163" i="1"/>
  <c r="AU163" i="1"/>
  <c r="BB163" i="1"/>
  <c r="BB122" i="1"/>
  <c r="AX122" i="1"/>
  <c r="AW122" i="1"/>
  <c r="AV122" i="1"/>
  <c r="AU122" i="1"/>
  <c r="AU37" i="1"/>
  <c r="BA37" i="1"/>
  <c r="AW37" i="1"/>
  <c r="AV37" i="1"/>
  <c r="BB37" i="1"/>
  <c r="AV136" i="1"/>
  <c r="AU136" i="1"/>
  <c r="BB136" i="1"/>
  <c r="BA136" i="1"/>
  <c r="AW136" i="1"/>
  <c r="AW223" i="1"/>
  <c r="AV223" i="1"/>
  <c r="AU223" i="1"/>
  <c r="BB223" i="1"/>
  <c r="BA223" i="1"/>
  <c r="BB124" i="1"/>
  <c r="AX124" i="1"/>
  <c r="AW124" i="1"/>
  <c r="AU124" i="1"/>
  <c r="AV124" i="1"/>
  <c r="AT183" i="1"/>
  <c r="AY146" i="1"/>
  <c r="BC146" i="1" s="1"/>
  <c r="BD146" i="1" s="1"/>
  <c r="AW231" i="1"/>
  <c r="AV231" i="1"/>
  <c r="AU231" i="1"/>
  <c r="BB231" i="1"/>
  <c r="BA231" i="1"/>
  <c r="BB35" i="1"/>
  <c r="BA35" i="1"/>
  <c r="AW35" i="1"/>
  <c r="AV35" i="1"/>
  <c r="AU35" i="1"/>
  <c r="AY215" i="1"/>
  <c r="BC215" i="1" s="1"/>
  <c r="BD215" i="1" s="1"/>
  <c r="BB44" i="1"/>
  <c r="AW44" i="1"/>
  <c r="AU44" i="1"/>
  <c r="AW187" i="1"/>
  <c r="AU187" i="1"/>
  <c r="BA187" i="1"/>
  <c r="AV187" i="1"/>
  <c r="BB187" i="1"/>
  <c r="BB119" i="1"/>
  <c r="BA119" i="1"/>
  <c r="AV119" i="1"/>
  <c r="AU119" i="1"/>
  <c r="AW119" i="1"/>
  <c r="BB17" i="1"/>
  <c r="BA17" i="1"/>
  <c r="AW17" i="1"/>
  <c r="AV17" i="1"/>
  <c r="AU17" i="1"/>
  <c r="BB23" i="1"/>
  <c r="BA23" i="1"/>
  <c r="AW23" i="1"/>
  <c r="AV23" i="1"/>
  <c r="AU23" i="1"/>
  <c r="AW147" i="1"/>
  <c r="AU147" i="1"/>
  <c r="BB147" i="1"/>
  <c r="AV147" i="1"/>
  <c r="BA147" i="1"/>
  <c r="AX151" i="1"/>
  <c r="AV151" i="1"/>
  <c r="AU151" i="1"/>
  <c r="AW151" i="1"/>
  <c r="BB151" i="1"/>
  <c r="AV73" i="1"/>
  <c r="AU73" i="1"/>
  <c r="BB73" i="1"/>
  <c r="AW73" i="1"/>
  <c r="BC70" i="1" l="1"/>
  <c r="BD70" i="1" s="1"/>
  <c r="BC103" i="1"/>
  <c r="BD103" i="1" s="1"/>
  <c r="BC137" i="1"/>
  <c r="BD137" i="1" s="1"/>
  <c r="BC191" i="1"/>
  <c r="BD191" i="1" s="1"/>
  <c r="BC219" i="1"/>
  <c r="BD219" i="1" s="1"/>
  <c r="BC235" i="1"/>
  <c r="BD235" i="1" s="1"/>
  <c r="BC85" i="1"/>
  <c r="BD85" i="1" s="1"/>
  <c r="BC74" i="1"/>
  <c r="BD74" i="1" s="1"/>
  <c r="BC19" i="1"/>
  <c r="BD19" i="1" s="1"/>
  <c r="BC118" i="1"/>
  <c r="BD118" i="1" s="1"/>
  <c r="BC78" i="1"/>
  <c r="BD78" i="1" s="1"/>
  <c r="BC51" i="1"/>
  <c r="BD51" i="1" s="1"/>
  <c r="BC54" i="1"/>
  <c r="BD54" i="1" s="1"/>
  <c r="BC115" i="1"/>
  <c r="BD115" i="1" s="1"/>
  <c r="BC53" i="1"/>
  <c r="BD53" i="1" s="1"/>
  <c r="BC117" i="1"/>
  <c r="BD117" i="1" s="1"/>
  <c r="BC110" i="1"/>
  <c r="BD110" i="1" s="1"/>
  <c r="BC125" i="1"/>
  <c r="BD125" i="1" s="1"/>
  <c r="BC15" i="1"/>
  <c r="BD15" i="1" s="1"/>
  <c r="BC86" i="1"/>
  <c r="BD86" i="1" s="1"/>
  <c r="AY210" i="1"/>
  <c r="BC210" i="1" s="1"/>
  <c r="BD210" i="1" s="1"/>
  <c r="AY119" i="1"/>
  <c r="BC119" i="1" s="1"/>
  <c r="BD119" i="1" s="1"/>
  <c r="BC122" i="1"/>
  <c r="BD122" i="1" s="1"/>
  <c r="AY167" i="1"/>
  <c r="BC167" i="1" s="1"/>
  <c r="BD167" i="1" s="1"/>
  <c r="AY175" i="1"/>
  <c r="BC175" i="1" s="1"/>
  <c r="BD175" i="1" s="1"/>
  <c r="BC95" i="1"/>
  <c r="BD95" i="1" s="1"/>
  <c r="BC83" i="1"/>
  <c r="BD83" i="1" s="1"/>
  <c r="AY160" i="1"/>
  <c r="BC160" i="1" s="1"/>
  <c r="BD160" i="1" s="1"/>
  <c r="BC52" i="1"/>
  <c r="BD52" i="1" s="1"/>
  <c r="AY155" i="1"/>
  <c r="BC155" i="1" s="1"/>
  <c r="BD155" i="1" s="1"/>
  <c r="BC90" i="1"/>
  <c r="BD90" i="1" s="1"/>
  <c r="BC60" i="1"/>
  <c r="BD60" i="1" s="1"/>
  <c r="BC113" i="1"/>
  <c r="BD113" i="1" s="1"/>
  <c r="AY105" i="1"/>
  <c r="BC105" i="1" s="1"/>
  <c r="BD105" i="1" s="1"/>
  <c r="AW65" i="1"/>
  <c r="AV65" i="1"/>
  <c r="AU65" i="1"/>
  <c r="BB65" i="1"/>
  <c r="BA65" i="1"/>
  <c r="BC82" i="1"/>
  <c r="BD82" i="1" s="1"/>
  <c r="AY32" i="1"/>
  <c r="BC32" i="1" s="1"/>
  <c r="BD32" i="1" s="1"/>
  <c r="BC89" i="1"/>
  <c r="BD89" i="1" s="1"/>
  <c r="AY186" i="1"/>
  <c r="BC186" i="1" s="1"/>
  <c r="BD186" i="1" s="1"/>
  <c r="AY223" i="1"/>
  <c r="BC223" i="1" s="1"/>
  <c r="BD223" i="1" s="1"/>
  <c r="AY128" i="1"/>
  <c r="BC128" i="1" s="1"/>
  <c r="BD128" i="1" s="1"/>
  <c r="AY217" i="1"/>
  <c r="BC217" i="1" s="1"/>
  <c r="BD217" i="1" s="1"/>
  <c r="AY145" i="1"/>
  <c r="BC145" i="1" s="1"/>
  <c r="BD145" i="1" s="1"/>
  <c r="AY121" i="1"/>
  <c r="BC121" i="1" s="1"/>
  <c r="BD121" i="1" s="1"/>
  <c r="AY141" i="1"/>
  <c r="BC141" i="1" s="1"/>
  <c r="BD141" i="1" s="1"/>
  <c r="AY42" i="1"/>
  <c r="BC42" i="1" s="1"/>
  <c r="BD42" i="1" s="1"/>
  <c r="AY156" i="1"/>
  <c r="BC156" i="1" s="1"/>
  <c r="BD156" i="1" s="1"/>
  <c r="AY36" i="1"/>
  <c r="BC36" i="1" s="1"/>
  <c r="BD36" i="1" s="1"/>
  <c r="BC73" i="1"/>
  <c r="BD73" i="1" s="1"/>
  <c r="AY180" i="1"/>
  <c r="BC180" i="1" s="1"/>
  <c r="BD180" i="1" s="1"/>
  <c r="BC50" i="1"/>
  <c r="BD50" i="1" s="1"/>
  <c r="BC61" i="1"/>
  <c r="BD61" i="1" s="1"/>
  <c r="AY221" i="1"/>
  <c r="BC221" i="1" s="1"/>
  <c r="BD221" i="1" s="1"/>
  <c r="AY192" i="1"/>
  <c r="BC192" i="1" s="1"/>
  <c r="BD192" i="1" s="1"/>
  <c r="BC158" i="1"/>
  <c r="BD158" i="1" s="1"/>
  <c r="BC93" i="1"/>
  <c r="BD93" i="1" s="1"/>
  <c r="AY178" i="1"/>
  <c r="BC178" i="1" s="1"/>
  <c r="BD178" i="1" s="1"/>
  <c r="BC98" i="1"/>
  <c r="BD98" i="1" s="1"/>
  <c r="AT237" i="1"/>
  <c r="AY195" i="1"/>
  <c r="BC195" i="1" s="1"/>
  <c r="BD195" i="1" s="1"/>
  <c r="AY18" i="1"/>
  <c r="BC18" i="1" s="1"/>
  <c r="BD18" i="1" s="1"/>
  <c r="AY106" i="1"/>
  <c r="BC106" i="1" s="1"/>
  <c r="BD106" i="1" s="1"/>
  <c r="AW209" i="1"/>
  <c r="AV209" i="1"/>
  <c r="AU209" i="1"/>
  <c r="BB209" i="1"/>
  <c r="BA209" i="1"/>
  <c r="BC56" i="1"/>
  <c r="BD56" i="1" s="1"/>
  <c r="AY37" i="1"/>
  <c r="BC37" i="1" s="1"/>
  <c r="BD37" i="1" s="1"/>
  <c r="AY63" i="1"/>
  <c r="BC63" i="1" s="1"/>
  <c r="BD63" i="1" s="1"/>
  <c r="AW165" i="1"/>
  <c r="BB165" i="1"/>
  <c r="BA165" i="1"/>
  <c r="AV165" i="1"/>
  <c r="AU165" i="1"/>
  <c r="AY205" i="1"/>
  <c r="BC205" i="1" s="1"/>
  <c r="BD205" i="1" s="1"/>
  <c r="AY142" i="1"/>
  <c r="BC142" i="1" s="1"/>
  <c r="BD142" i="1" s="1"/>
  <c r="AY23" i="1"/>
  <c r="BC23" i="1" s="1"/>
  <c r="BD23" i="1" s="1"/>
  <c r="AY35" i="1"/>
  <c r="BC35" i="1" s="1"/>
  <c r="BD35" i="1" s="1"/>
  <c r="AY170" i="1"/>
  <c r="BC170" i="1" s="1"/>
  <c r="BD170" i="1" s="1"/>
  <c r="AY224" i="1"/>
  <c r="BC224" i="1" s="1"/>
  <c r="BD224" i="1" s="1"/>
  <c r="AY211" i="1"/>
  <c r="BC211" i="1" s="1"/>
  <c r="BD211" i="1" s="1"/>
  <c r="AY133" i="1"/>
  <c r="BC133" i="1" s="1"/>
  <c r="BD133" i="1" s="1"/>
  <c r="AW213" i="1"/>
  <c r="AV213" i="1"/>
  <c r="AU213" i="1"/>
  <c r="BB213" i="1"/>
  <c r="BA213" i="1"/>
  <c r="AY33" i="1"/>
  <c r="BC33" i="1" s="1"/>
  <c r="BD33" i="1" s="1"/>
  <c r="BC152" i="1"/>
  <c r="BD152" i="1" s="1"/>
  <c r="AY225" i="1"/>
  <c r="BC225" i="1" s="1"/>
  <c r="BD225" i="1" s="1"/>
  <c r="AY62" i="1"/>
  <c r="BC62" i="1" s="1"/>
  <c r="BD62" i="1" s="1"/>
  <c r="BC101" i="1"/>
  <c r="BD101" i="1" s="1"/>
  <c r="AY24" i="1"/>
  <c r="BC24" i="1" s="1"/>
  <c r="BD24" i="1" s="1"/>
  <c r="BC59" i="1"/>
  <c r="BD59" i="1" s="1"/>
  <c r="BC84" i="1"/>
  <c r="BD84" i="1" s="1"/>
  <c r="BC96" i="1"/>
  <c r="BD96" i="1" s="1"/>
  <c r="AY222" i="1"/>
  <c r="BC222" i="1" s="1"/>
  <c r="BD222" i="1" s="1"/>
  <c r="BC123" i="1"/>
  <c r="BD123" i="1" s="1"/>
  <c r="BC40" i="1"/>
  <c r="BD40" i="1" s="1"/>
  <c r="AY169" i="1"/>
  <c r="BC169" i="1" s="1"/>
  <c r="BD169" i="1" s="1"/>
  <c r="AY71" i="1"/>
  <c r="BC71" i="1" s="1"/>
  <c r="BD71" i="1" s="1"/>
  <c r="AY154" i="1"/>
  <c r="BC154" i="1" s="1"/>
  <c r="BD154" i="1" s="1"/>
  <c r="AW183" i="1"/>
  <c r="BB183" i="1"/>
  <c r="BA183" i="1"/>
  <c r="AV183" i="1"/>
  <c r="AU183" i="1"/>
  <c r="AY29" i="1"/>
  <c r="BC29" i="1" s="1"/>
  <c r="BD29" i="1" s="1"/>
  <c r="BC88" i="1"/>
  <c r="BD88" i="1" s="1"/>
  <c r="BC58" i="1"/>
  <c r="BD58" i="1" s="1"/>
  <c r="AY227" i="1"/>
  <c r="BC227" i="1" s="1"/>
  <c r="BD227" i="1" s="1"/>
  <c r="AY184" i="1"/>
  <c r="BC184" i="1" s="1"/>
  <c r="BD184" i="1" s="1"/>
  <c r="BC116" i="1"/>
  <c r="BD116" i="1" s="1"/>
  <c r="BC41" i="1"/>
  <c r="BD41" i="1" s="1"/>
  <c r="AY200" i="1"/>
  <c r="BC200" i="1" s="1"/>
  <c r="BD200" i="1" s="1"/>
  <c r="AY34" i="1"/>
  <c r="BC34" i="1" s="1"/>
  <c r="BD34" i="1" s="1"/>
  <c r="BC92" i="1"/>
  <c r="BD92" i="1" s="1"/>
  <c r="AY207" i="1"/>
  <c r="BC207" i="1" s="1"/>
  <c r="BD207" i="1" s="1"/>
  <c r="BC124" i="1"/>
  <c r="BD124" i="1" s="1"/>
  <c r="AY134" i="1"/>
  <c r="BC134" i="1" s="1"/>
  <c r="BD134" i="1" s="1"/>
  <c r="BC99" i="1"/>
  <c r="BD99" i="1" s="1"/>
  <c r="BC109" i="1"/>
  <c r="BD109" i="1" s="1"/>
  <c r="AY26" i="1"/>
  <c r="BC26" i="1" s="1"/>
  <c r="BD26" i="1" s="1"/>
  <c r="AY67" i="1"/>
  <c r="BC67" i="1" s="1"/>
  <c r="BD67" i="1" s="1"/>
  <c r="AY198" i="1"/>
  <c r="BC198" i="1" s="1"/>
  <c r="BD198" i="1" s="1"/>
  <c r="BC48" i="1"/>
  <c r="BD48" i="1" s="1"/>
  <c r="AY43" i="1"/>
  <c r="BC43" i="1" s="1"/>
  <c r="BD43" i="1" s="1"/>
  <c r="AY79" i="1"/>
  <c r="BC79" i="1" s="1"/>
  <c r="BD79" i="1" s="1"/>
  <c r="AY135" i="1"/>
  <c r="BC135" i="1" s="1"/>
  <c r="BD135" i="1" s="1"/>
  <c r="BC97" i="1"/>
  <c r="BD97" i="1" s="1"/>
  <c r="AY176" i="1"/>
  <c r="BC176" i="1" s="1"/>
  <c r="BD176" i="1" s="1"/>
  <c r="BC112" i="1"/>
  <c r="BD112" i="1" s="1"/>
  <c r="AY30" i="1"/>
  <c r="BC30" i="1" s="1"/>
  <c r="BD30" i="1" s="1"/>
  <c r="AY129" i="1"/>
  <c r="BC129" i="1" s="1"/>
  <c r="BD129" i="1" s="1"/>
  <c r="AY25" i="1"/>
  <c r="BC25" i="1" s="1"/>
  <c r="BD25" i="1" s="1"/>
  <c r="BC94" i="1"/>
  <c r="BD94" i="1" s="1"/>
  <c r="BC102" i="1"/>
  <c r="BD102" i="1" s="1"/>
  <c r="AY174" i="1"/>
  <c r="BC174" i="1" s="1"/>
  <c r="BD174" i="1" s="1"/>
  <c r="AY159" i="1"/>
  <c r="BC159" i="1" s="1"/>
  <c r="BD159" i="1" s="1"/>
  <c r="AY17" i="1"/>
  <c r="BC17" i="1" s="1"/>
  <c r="BD17" i="1" s="1"/>
  <c r="BC163" i="1"/>
  <c r="BD163" i="1" s="1"/>
  <c r="AY173" i="1"/>
  <c r="BC173" i="1" s="1"/>
  <c r="BD173" i="1" s="1"/>
  <c r="BC236" i="1"/>
  <c r="BD236" i="1" s="1"/>
  <c r="AY66" i="1"/>
  <c r="BC66" i="1" s="1"/>
  <c r="BD66" i="1" s="1"/>
  <c r="AY39" i="1"/>
  <c r="BC39" i="1" s="1"/>
  <c r="BD39" i="1" s="1"/>
  <c r="AY16" i="1"/>
  <c r="BC16" i="1" s="1"/>
  <c r="BD16" i="1" s="1"/>
  <c r="AY182" i="1"/>
  <c r="BC182" i="1" s="1"/>
  <c r="BD182" i="1" s="1"/>
  <c r="AY168" i="1"/>
  <c r="BC168" i="1" s="1"/>
  <c r="BD168" i="1" s="1"/>
  <c r="AY226" i="1"/>
  <c r="BC226" i="1" s="1"/>
  <c r="BD226" i="1" s="1"/>
  <c r="AY81" i="1"/>
  <c r="BC81" i="1" s="1"/>
  <c r="BD81" i="1" s="1"/>
  <c r="AY172" i="1"/>
  <c r="BC172" i="1" s="1"/>
  <c r="BD172" i="1" s="1"/>
  <c r="AY208" i="1"/>
  <c r="BC208" i="1" s="1"/>
  <c r="BD208" i="1" s="1"/>
  <c r="AY194" i="1"/>
  <c r="BC194" i="1" s="1"/>
  <c r="BD194" i="1" s="1"/>
  <c r="AW77" i="1"/>
  <c r="AV77" i="1"/>
  <c r="AU77" i="1"/>
  <c r="BB77" i="1"/>
  <c r="BA77" i="1"/>
  <c r="BC49" i="1"/>
  <c r="BD49" i="1" s="1"/>
  <c r="AY28" i="1"/>
  <c r="BC28" i="1" s="1"/>
  <c r="BD28" i="1" s="1"/>
  <c r="AY68" i="1"/>
  <c r="BC68" i="1" s="1"/>
  <c r="BD68" i="1" s="1"/>
  <c r="AY147" i="1"/>
  <c r="BC147" i="1" s="1"/>
  <c r="BD147" i="1" s="1"/>
  <c r="AY149" i="1"/>
  <c r="BC149" i="1" s="1"/>
  <c r="BD149" i="1" s="1"/>
  <c r="AY139" i="1"/>
  <c r="BC139" i="1" s="1"/>
  <c r="BD139" i="1" s="1"/>
  <c r="AY187" i="1"/>
  <c r="BC187" i="1" s="1"/>
  <c r="BD187" i="1" s="1"/>
  <c r="AY218" i="1"/>
  <c r="BC218" i="1" s="1"/>
  <c r="BD218" i="1" s="1"/>
  <c r="AY143" i="1"/>
  <c r="BC143" i="1" s="1"/>
  <c r="BD143" i="1" s="1"/>
  <c r="AY228" i="1"/>
  <c r="BC228" i="1" s="1"/>
  <c r="BD228" i="1" s="1"/>
  <c r="AY203" i="1"/>
  <c r="BC203" i="1" s="1"/>
  <c r="BD203" i="1" s="1"/>
  <c r="AY233" i="1"/>
  <c r="BC233" i="1" s="1"/>
  <c r="BD233" i="1" s="1"/>
  <c r="AY31" i="1"/>
  <c r="BC31" i="1" s="1"/>
  <c r="BD31" i="1" s="1"/>
  <c r="AY181" i="1"/>
  <c r="BC181" i="1" s="1"/>
  <c r="BD181" i="1" s="1"/>
  <c r="AY131" i="1"/>
  <c r="BC131" i="1" s="1"/>
  <c r="BD131" i="1" s="1"/>
  <c r="AY179" i="1"/>
  <c r="BC179" i="1" s="1"/>
  <c r="BD179" i="1" s="1"/>
  <c r="BB157" i="1"/>
  <c r="AX157" i="1"/>
  <c r="AX237" i="1" s="1"/>
  <c r="AU157" i="1"/>
  <c r="AW157" i="1"/>
  <c r="AV157" i="1"/>
  <c r="AY216" i="1"/>
  <c r="BC216" i="1" s="1"/>
  <c r="BD216" i="1" s="1"/>
  <c r="AY138" i="1"/>
  <c r="BC138" i="1" s="1"/>
  <c r="BD138" i="1" s="1"/>
  <c r="BC151" i="1"/>
  <c r="BD151" i="1" s="1"/>
  <c r="AY136" i="1"/>
  <c r="BC136" i="1" s="1"/>
  <c r="BD136" i="1" s="1"/>
  <c r="AY64" i="1"/>
  <c r="BC64" i="1" s="1"/>
  <c r="BD64" i="1" s="1"/>
  <c r="AY76" i="1"/>
  <c r="BC76" i="1" s="1"/>
  <c r="BD76" i="1" s="1"/>
  <c r="AY27" i="1"/>
  <c r="BC27" i="1" s="1"/>
  <c r="BD27" i="1" s="1"/>
  <c r="AY196" i="1"/>
  <c r="BC196" i="1" s="1"/>
  <c r="BD196" i="1" s="1"/>
  <c r="AY202" i="1"/>
  <c r="BC202" i="1" s="1"/>
  <c r="BD202" i="1" s="1"/>
  <c r="AW199" i="1"/>
  <c r="AV199" i="1"/>
  <c r="AU199" i="1"/>
  <c r="BB199" i="1"/>
  <c r="BA199" i="1"/>
  <c r="BC55" i="1"/>
  <c r="BD55" i="1" s="1"/>
  <c r="AY197" i="1"/>
  <c r="BC197" i="1" s="1"/>
  <c r="BD197" i="1" s="1"/>
  <c r="AY75" i="1"/>
  <c r="BC75" i="1" s="1"/>
  <c r="BD75" i="1" s="1"/>
  <c r="BC14" i="1"/>
  <c r="BD14" i="1" s="1"/>
  <c r="BC91" i="1"/>
  <c r="BD91" i="1" s="1"/>
  <c r="BC100" i="1"/>
  <c r="BD100" i="1" s="1"/>
  <c r="AY22" i="1"/>
  <c r="BC22" i="1" s="1"/>
  <c r="BD22" i="1" s="1"/>
  <c r="BC87" i="1"/>
  <c r="BD87" i="1" s="1"/>
  <c r="AY107" i="1"/>
  <c r="BC107" i="1" s="1"/>
  <c r="BD107" i="1" s="1"/>
  <c r="BC44" i="1"/>
  <c r="BD44" i="1" s="1"/>
  <c r="AY231" i="1"/>
  <c r="BC231" i="1" s="1"/>
  <c r="BD231" i="1" s="1"/>
  <c r="AY229" i="1"/>
  <c r="BC229" i="1" s="1"/>
  <c r="BD229" i="1" s="1"/>
  <c r="AY190" i="1"/>
  <c r="BC190" i="1" s="1"/>
  <c r="BD190" i="1" s="1"/>
  <c r="AY104" i="1"/>
  <c r="BC104" i="1" s="1"/>
  <c r="BD104" i="1" s="1"/>
  <c r="AY132" i="1"/>
  <c r="BC132" i="1" s="1"/>
  <c r="BD132" i="1" s="1"/>
  <c r="AY206" i="1"/>
  <c r="BC206" i="1" s="1"/>
  <c r="BD206" i="1" s="1"/>
  <c r="AW189" i="1"/>
  <c r="AU189" i="1"/>
  <c r="AV189" i="1"/>
  <c r="BB189" i="1"/>
  <c r="BA189" i="1"/>
  <c r="BC108" i="1"/>
  <c r="BD108" i="1" s="1"/>
  <c r="BC126" i="1"/>
  <c r="BD126" i="1" s="1"/>
  <c r="AY232" i="1"/>
  <c r="BC232" i="1" s="1"/>
  <c r="BD232" i="1" s="1"/>
  <c r="AY204" i="1"/>
  <c r="BC204" i="1" s="1"/>
  <c r="BD204" i="1" s="1"/>
  <c r="AY80" i="1"/>
  <c r="BC80" i="1" s="1"/>
  <c r="BD80" i="1" s="1"/>
  <c r="AY201" i="1"/>
  <c r="BC201" i="1" s="1"/>
  <c r="BD201" i="1" s="1"/>
  <c r="AY171" i="1"/>
  <c r="BC171" i="1" s="1"/>
  <c r="BD171" i="1" s="1"/>
  <c r="AY140" i="1"/>
  <c r="BC140" i="1" s="1"/>
  <c r="BD140" i="1" s="1"/>
  <c r="AY166" i="1"/>
  <c r="BC166" i="1" s="1"/>
  <c r="BD166" i="1" s="1"/>
  <c r="AY150" i="1"/>
  <c r="BC150" i="1" s="1"/>
  <c r="BD150" i="1" s="1"/>
  <c r="AY234" i="1"/>
  <c r="BC234" i="1" s="1"/>
  <c r="BD234" i="1" s="1"/>
  <c r="AY185" i="1"/>
  <c r="BC185" i="1" s="1"/>
  <c r="BD185" i="1" s="1"/>
  <c r="AY220" i="1"/>
  <c r="BC220" i="1" s="1"/>
  <c r="BD220" i="1" s="1"/>
  <c r="AY130" i="1"/>
  <c r="BC130" i="1" s="1"/>
  <c r="BD130" i="1" s="1"/>
  <c r="AY230" i="1"/>
  <c r="BC230" i="1" s="1"/>
  <c r="BD230" i="1" s="1"/>
  <c r="AY8" i="1"/>
  <c r="BC8" i="1" s="1"/>
  <c r="AW177" i="1"/>
  <c r="BB177" i="1"/>
  <c r="BA177" i="1"/>
  <c r="AV177" i="1"/>
  <c r="AU177" i="1"/>
  <c r="AW153" i="1"/>
  <c r="AV153" i="1"/>
  <c r="AU153" i="1"/>
  <c r="BB153" i="1"/>
  <c r="BA153" i="1"/>
  <c r="AY188" i="1"/>
  <c r="BC188" i="1" s="1"/>
  <c r="BD188" i="1" s="1"/>
  <c r="AY164" i="1"/>
  <c r="BC164" i="1" s="1"/>
  <c r="BD164" i="1" s="1"/>
  <c r="AY161" i="1"/>
  <c r="BC161" i="1" s="1"/>
  <c r="BD161" i="1" s="1"/>
  <c r="BB45" i="1"/>
  <c r="BA45" i="1"/>
  <c r="AW45" i="1"/>
  <c r="AV45" i="1"/>
  <c r="AU45" i="1"/>
  <c r="AW193" i="1"/>
  <c r="AV193" i="1"/>
  <c r="AU193" i="1"/>
  <c r="BA193" i="1"/>
  <c r="BB193" i="1"/>
  <c r="AV237" i="1" l="1"/>
  <c r="AU237" i="1"/>
  <c r="AW237" i="1"/>
  <c r="BB237" i="1"/>
  <c r="BA237" i="1"/>
  <c r="BA239" i="1" s="1"/>
  <c r="AY177" i="1"/>
  <c r="BC177" i="1" s="1"/>
  <c r="BD177" i="1" s="1"/>
  <c r="AY213" i="1"/>
  <c r="BC213" i="1" s="1"/>
  <c r="BD213" i="1" s="1"/>
  <c r="AY193" i="1"/>
  <c r="BC193" i="1" s="1"/>
  <c r="BD193" i="1" s="1"/>
  <c r="BD8" i="1"/>
  <c r="AY183" i="1"/>
  <c r="BC183" i="1" s="1"/>
  <c r="BD183" i="1" s="1"/>
  <c r="AY189" i="1"/>
  <c r="BC189" i="1" s="1"/>
  <c r="BD189" i="1" s="1"/>
  <c r="AY165" i="1"/>
  <c r="BC165" i="1" s="1"/>
  <c r="BD165" i="1" s="1"/>
  <c r="AY209" i="1"/>
  <c r="BC209" i="1" s="1"/>
  <c r="BD209" i="1" s="1"/>
  <c r="AY45" i="1"/>
  <c r="BC45" i="1" s="1"/>
  <c r="AY153" i="1"/>
  <c r="BC153" i="1" s="1"/>
  <c r="BD153" i="1" s="1"/>
  <c r="BC157" i="1"/>
  <c r="BD157" i="1" s="1"/>
  <c r="AY77" i="1"/>
  <c r="BC77" i="1" s="1"/>
  <c r="BD77" i="1" s="1"/>
  <c r="AY199" i="1"/>
  <c r="BC199" i="1" s="1"/>
  <c r="BD199" i="1" s="1"/>
  <c r="AY65" i="1"/>
  <c r="BC65" i="1" s="1"/>
  <c r="BD65" i="1" s="1"/>
  <c r="BD45" i="1" l="1"/>
  <c r="BD237" i="1" s="1"/>
  <c r="BC237" i="1"/>
  <c r="AY237" i="1"/>
</calcChain>
</file>

<file path=xl/sharedStrings.xml><?xml version="1.0" encoding="utf-8"?>
<sst xmlns="http://schemas.openxmlformats.org/spreadsheetml/2006/main" count="3063" uniqueCount="643">
  <si>
    <t>Código</t>
  </si>
  <si>
    <t>Dotar
Pres</t>
  </si>
  <si>
    <t>ORD</t>
  </si>
  <si>
    <t>Apellidos y Nombre</t>
  </si>
  <si>
    <t>ID</t>
  </si>
  <si>
    <t>ORGÁNICA</t>
  </si>
  <si>
    <t>Sección</t>
  </si>
  <si>
    <t>Servicio</t>
  </si>
  <si>
    <t>Area</t>
  </si>
  <si>
    <t>Denominación</t>
  </si>
  <si>
    <t>Tipo</t>
  </si>
  <si>
    <t>Vínculo</t>
  </si>
  <si>
    <t>Clase</t>
  </si>
  <si>
    <t>Forma
Provisión</t>
  </si>
  <si>
    <t>Escala
Subescala</t>
  </si>
  <si>
    <t>Antigüedad
(Fecha)</t>
  </si>
  <si>
    <t>Adminis. P.
Procedenc.</t>
  </si>
  <si>
    <t>Titulación
Específica</t>
  </si>
  <si>
    <t>Experiencia</t>
  </si>
  <si>
    <t>Situación
Plaza</t>
  </si>
  <si>
    <t>Observaciones</t>
  </si>
  <si>
    <t>Grupo</t>
  </si>
  <si>
    <t>Nivel
RPT</t>
  </si>
  <si>
    <t>Nivel
Retrib</t>
  </si>
  <si>
    <t>Grupo
trien</t>
  </si>
  <si>
    <t>Compl.
Específico</t>
  </si>
  <si>
    <t>CE Circunstancial</t>
  </si>
  <si>
    <t>Compl.
Personal</t>
  </si>
  <si>
    <t>Numero
Trienios</t>
  </si>
  <si>
    <t>Compl
Product</t>
  </si>
  <si>
    <t>Epígrafe
ATEP</t>
  </si>
  <si>
    <t>Sueldo
Base</t>
  </si>
  <si>
    <t>Trienios
Antigüedad</t>
  </si>
  <si>
    <t>Paga
Extra</t>
  </si>
  <si>
    <t>Total
Básicas</t>
  </si>
  <si>
    <t>Compl.
Destino</t>
  </si>
  <si>
    <t>Comp. Espe.
Circunstancial</t>
  </si>
  <si>
    <t>Compl.
Residencia</t>
  </si>
  <si>
    <t>Asistencia</t>
  </si>
  <si>
    <t>Puesto
Trabajo</t>
  </si>
  <si>
    <t>Nocturnidad</t>
  </si>
  <si>
    <t>Total 
Complem</t>
  </si>
  <si>
    <t>Total
Retribuc</t>
  </si>
  <si>
    <t>Base
Cotizac</t>
  </si>
  <si>
    <t>Conting.
Comunes</t>
  </si>
  <si>
    <t>Desempleo</t>
  </si>
  <si>
    <t>Formación</t>
  </si>
  <si>
    <t>FOGASA</t>
  </si>
  <si>
    <t>Conting
Excluidas</t>
  </si>
  <si>
    <t>Otros</t>
  </si>
  <si>
    <t>Coste
Integración</t>
  </si>
  <si>
    <t>Epígrafe
AT EP</t>
  </si>
  <si>
    <t>S. Social
Empresa</t>
  </si>
  <si>
    <t>Total
Coste</t>
  </si>
  <si>
    <t>ALC-E-01</t>
  </si>
  <si>
    <t>Afonso Hernández, Leopoldo José</t>
  </si>
  <si>
    <t>Jefatura de Gabinete de Alcaldía</t>
  </si>
  <si>
    <t>----</t>
  </si>
  <si>
    <t>F</t>
  </si>
  <si>
    <t>FIN</t>
  </si>
  <si>
    <t>---------</t>
  </si>
  <si>
    <t>--------</t>
  </si>
  <si>
    <t>C</t>
  </si>
  <si>
    <t>Eventual</t>
  </si>
  <si>
    <t>---</t>
  </si>
  <si>
    <t>A</t>
  </si>
  <si>
    <t>ALC-E-02</t>
  </si>
  <si>
    <t>Hernández González, Alba</t>
  </si>
  <si>
    <t>Asesora</t>
  </si>
  <si>
    <t>ALC-E-03</t>
  </si>
  <si>
    <t>González Martín, Sergio</t>
  </si>
  <si>
    <t>Asesor de Prensa</t>
  </si>
  <si>
    <t>ALC-E-04</t>
  </si>
  <si>
    <t>Lorenzo Páez, María del Mar</t>
  </si>
  <si>
    <t>Secretario/a de Alcaldía</t>
  </si>
  <si>
    <t>ALC-E-05</t>
  </si>
  <si>
    <t>Pérez Martín, María Sandra</t>
  </si>
  <si>
    <t xml:space="preserve"> C</t>
  </si>
  <si>
    <t>ALC-E-06</t>
  </si>
  <si>
    <t>Valero Mosegue, Jorge Esteban</t>
  </si>
  <si>
    <t>Auxiliar de Alcaldía</t>
  </si>
  <si>
    <t>ALC-L-01</t>
  </si>
  <si>
    <r>
      <t>Felipe Acosta, Isidro</t>
    </r>
    <r>
      <rPr>
        <b/>
        <sz val="10"/>
        <rFont val="Arial"/>
        <family val="2"/>
      </rPr>
      <t>/</t>
    </r>
    <r>
      <rPr>
        <i/>
        <sz val="10"/>
        <rFont val="Arial"/>
        <family val="2"/>
      </rPr>
      <t>García Guillen, Antonio Miguel</t>
    </r>
  </si>
  <si>
    <t>Gestor de Relaciones Informativas</t>
  </si>
  <si>
    <t>NS</t>
  </si>
  <si>
    <t>L</t>
  </si>
  <si>
    <t>CM</t>
  </si>
  <si>
    <t>IV</t>
  </si>
  <si>
    <t>CNAE</t>
  </si>
  <si>
    <t>ALC-L-02</t>
  </si>
  <si>
    <r>
      <t xml:space="preserve">Vacante - </t>
    </r>
    <r>
      <rPr>
        <i/>
        <sz val="10"/>
        <rFont val="Arial"/>
        <family val="2"/>
      </rPr>
      <t>Diseñador Gráfico</t>
    </r>
  </si>
  <si>
    <t>Diseñador Gráfico</t>
  </si>
  <si>
    <t>V</t>
  </si>
  <si>
    <t>III</t>
  </si>
  <si>
    <t>CSG-F-01</t>
  </si>
  <si>
    <t>González Hernández, María José</t>
  </si>
  <si>
    <t>Servicios Generales</t>
  </si>
  <si>
    <t>Jefe de Servicio.- Funciones propias art 169 RDL 781/86 de 18 abril</t>
  </si>
  <si>
    <t>FCN</t>
  </si>
  <si>
    <t>A/ GENERAL Técnica</t>
  </si>
  <si>
    <t>A1</t>
  </si>
  <si>
    <t>CSG-F-02</t>
  </si>
  <si>
    <t>García Pérez, Maria Begoña</t>
  </si>
  <si>
    <t>Auxiliar Administrativo.- Funciones propias art 169 RDL 781/86 de 18 abril</t>
  </si>
  <si>
    <t>FCI</t>
  </si>
  <si>
    <t>A/ GENERAL Auxiliar</t>
  </si>
  <si>
    <t>C2</t>
  </si>
  <si>
    <t>CSG-F-03</t>
  </si>
  <si>
    <t>Rodríguez Fumero, Macarena</t>
  </si>
  <si>
    <t xml:space="preserve">Jefe de Sección de Recursos Humanos, Patrimonio, Atención Ciudadana y Archivo.- Funciones propias art 170 RDL 781/86 de 18 abril </t>
  </si>
  <si>
    <t>CSG-F-05</t>
  </si>
  <si>
    <t>Vacante/Mesa Martín, Zayra</t>
  </si>
  <si>
    <t>Técnico Medio de RR.HH.- Funciones propias art 170 RDL 781/86 de 18 abril</t>
  </si>
  <si>
    <t>A/ ESPECIAL Técnica; GENERAL/gestión</t>
  </si>
  <si>
    <t>A2</t>
  </si>
  <si>
    <t>CSG-F-06</t>
  </si>
  <si>
    <t>Quintero Bencomo, Carmen Montserrat</t>
  </si>
  <si>
    <t>Administrativo.- Las previstas en el art. 169 del RD Leg. 781/1986, de 18 de abril</t>
  </si>
  <si>
    <t>A/ GENERAL Administrativa</t>
  </si>
  <si>
    <t>C1</t>
  </si>
  <si>
    <t>CSG-F-07</t>
  </si>
  <si>
    <t>Rodríguez Rodríguez, Ana María</t>
  </si>
  <si>
    <t>Administrativo.-  Funciones propias art 169 RDL 781/86 de 18 abril</t>
  </si>
  <si>
    <t>CSG-F-08</t>
  </si>
  <si>
    <t>Vacante/Hernández Abreu, Oscar</t>
  </si>
  <si>
    <t>Archivero.- Las previstas en el art. 170 del RD Leg. 781/1986, de 18 de abril</t>
  </si>
  <si>
    <t>A/ ESPECIAL Técnica</t>
  </si>
  <si>
    <t>CSG-F-10</t>
  </si>
  <si>
    <t>Vacante/Báez Reyes, Yolanda</t>
  </si>
  <si>
    <t>Auxiliar Administrativo.- Las previstas en el art. 169 del RD Leg. 781/1986, de 18 de abril</t>
  </si>
  <si>
    <t>Jornada Flexible</t>
  </si>
  <si>
    <t>CSG-F-12</t>
  </si>
  <si>
    <t>Vacante</t>
  </si>
  <si>
    <t xml:space="preserve">V </t>
  </si>
  <si>
    <t>CSG-F-14</t>
  </si>
  <si>
    <t>Díaz-Masa Suárez, Carolina</t>
  </si>
  <si>
    <t>CSG-F-15</t>
  </si>
  <si>
    <t>González Amador, Ascensión</t>
  </si>
  <si>
    <t>CSG-F-16</t>
  </si>
  <si>
    <t>Romero Romero, Ana Belén</t>
  </si>
  <si>
    <t>CSG-F-17</t>
  </si>
  <si>
    <t>Carballo Hernández, Sigfredo</t>
  </si>
  <si>
    <t>Ordenanza-Notificador-Telefonista. Funciones propias art 169 RDL 781/86 18 abril</t>
  </si>
  <si>
    <t>A/ ESPECIAL Servicios</t>
  </si>
  <si>
    <t>E</t>
  </si>
  <si>
    <t>CSG-F-19</t>
  </si>
  <si>
    <t>Pérez Rodríguez, Encarnación</t>
  </si>
  <si>
    <t>Discapacitado</t>
  </si>
  <si>
    <t>CSG-F-20</t>
  </si>
  <si>
    <t>Vacante/Rodríguez González, Sergio</t>
  </si>
  <si>
    <t>CSG-F-21</t>
  </si>
  <si>
    <t>González Oliva, Juan Antonio</t>
  </si>
  <si>
    <t>CSG-F-22</t>
  </si>
  <si>
    <t>Domínguez Rodríguez, Manuel Domingo</t>
  </si>
  <si>
    <t>CSG-F-23</t>
  </si>
  <si>
    <t>Vacante/ López Estévez, Gonzalo</t>
  </si>
  <si>
    <t>Guardián.- Las funciones previstas en el art. 169 del RD Leg. 781/1986, de 18 abril</t>
  </si>
  <si>
    <t>A/ESPECIAL Servicios</t>
  </si>
  <si>
    <t>CSG-F-24</t>
  </si>
  <si>
    <t>Luis Rodríguez, Iván David</t>
  </si>
  <si>
    <t>11/05/2012</t>
  </si>
  <si>
    <t>CSG-F-25</t>
  </si>
  <si>
    <t>López González, Aureliano</t>
  </si>
  <si>
    <t>CSG-F-26</t>
  </si>
  <si>
    <t>Vacante/Alonso Gonzalo, Jonay</t>
  </si>
  <si>
    <t>CSG-F-27</t>
  </si>
  <si>
    <t>Vacante/García González, Rosa Esther</t>
  </si>
  <si>
    <t>Servicio Administrativo</t>
  </si>
  <si>
    <t>A/GENERAL Auxiliar</t>
  </si>
  <si>
    <t>CSG-F-28</t>
  </si>
  <si>
    <t>Vacante/ González de Aledo Ruíz Benítez de Lugo, Constanza</t>
  </si>
  <si>
    <t>13/03/2023</t>
  </si>
  <si>
    <t>CSG-F-29</t>
  </si>
  <si>
    <t>Vacante/Contreras Gandarillas, Eva</t>
  </si>
  <si>
    <t>Técnico.- Funciones propias art 170 RDL 781/86 de 18 abril</t>
  </si>
  <si>
    <t>A/GENERAL Técnica</t>
  </si>
  <si>
    <t>CSG-F-30</t>
  </si>
  <si>
    <t>Vacante/Cruz Salazar, Laura</t>
  </si>
  <si>
    <t>CSG-F-31</t>
  </si>
  <si>
    <t>Vacante/ Martínez Ibañez, Juana</t>
  </si>
  <si>
    <t>CSG-F-32</t>
  </si>
  <si>
    <t>Regalado Hernández, Idaira</t>
  </si>
  <si>
    <t>CSG-F-33</t>
  </si>
  <si>
    <t>Vacante/Padrón Álvarez, Laura</t>
  </si>
  <si>
    <t xml:space="preserve">Jefe de Sección de Contratación, Obra Pública y Mantenimiento Edificios Públicos.- Funciones propias art 170 RDL 781/86 de 18 abril </t>
  </si>
  <si>
    <t>CSG-F-34</t>
  </si>
  <si>
    <t>Vacante/Edodey  Estévez, Leticia</t>
  </si>
  <si>
    <t>CSG-F-35</t>
  </si>
  <si>
    <t>Vacante/Labrador Suárez, Ibrahim</t>
  </si>
  <si>
    <t>CSG-F-36</t>
  </si>
  <si>
    <t>Contratación</t>
  </si>
  <si>
    <t>Promoción interna</t>
  </si>
  <si>
    <t>CSG-F-37</t>
  </si>
  <si>
    <t>Vacante (Nueva Creación 2024)</t>
  </si>
  <si>
    <t>CSG-L-02</t>
  </si>
  <si>
    <t>Donate González, Jose Fco./Mesa Hernández, José Manuel</t>
  </si>
  <si>
    <t>Oficial Encargado de Almacén , Mantenimiento y Parque Móvil. Las funciones propias de su oficio</t>
  </si>
  <si>
    <t>D</t>
  </si>
  <si>
    <t>CSG-L-03</t>
  </si>
  <si>
    <t>De Luis González-Chávez, Francisco Javier</t>
  </si>
  <si>
    <t>Oficial mantenimiento.- Las funciones propias de su oficio.</t>
  </si>
  <si>
    <t>01/042007</t>
  </si>
  <si>
    <t>VI</t>
  </si>
  <si>
    <t>CSG-L-04</t>
  </si>
  <si>
    <t xml:space="preserve">Vacante/López León, Fernando </t>
  </si>
  <si>
    <t>Conserje-Ordenanza.- Las funciones propias de su oficio.</t>
  </si>
  <si>
    <t>CSG-L-05</t>
  </si>
  <si>
    <t>García Oliva, Francisco Melchor</t>
  </si>
  <si>
    <t>CSG-L-06</t>
  </si>
  <si>
    <t xml:space="preserve">Díaz González,Eliezer </t>
  </si>
  <si>
    <t>CSG-L-07</t>
  </si>
  <si>
    <t>Vacante/León Navarro, Miguel Ángel</t>
  </si>
  <si>
    <t>CSG-L-12</t>
  </si>
  <si>
    <t>Dorta Reyes, María Concepción</t>
  </si>
  <si>
    <t>Limpiador/a. Las funciones propias de su oficio.</t>
  </si>
  <si>
    <t>VII</t>
  </si>
  <si>
    <t>G</t>
  </si>
  <si>
    <t>CSG-L-14</t>
  </si>
  <si>
    <t>Lorenzo de Ara, Maria del Carmen</t>
  </si>
  <si>
    <t>CSG-L-16</t>
  </si>
  <si>
    <t>Díaz Dóniz, Rosa María</t>
  </si>
  <si>
    <t>CSG-L-22</t>
  </si>
  <si>
    <t>Espínola Barroso, María del Carmen</t>
  </si>
  <si>
    <t>Limpiador/a . Las funciones propias de su oficio.</t>
  </si>
  <si>
    <t>CSG-L-26</t>
  </si>
  <si>
    <t>Vacante/Hernández González Ruth</t>
  </si>
  <si>
    <t>CSG-L-28</t>
  </si>
  <si>
    <t>Lorenzo Lorenzo, María Rosa</t>
  </si>
  <si>
    <t>CSG-L-29</t>
  </si>
  <si>
    <t>Operario</t>
  </si>
  <si>
    <t>CSG-L-30</t>
  </si>
  <si>
    <t>SEC-F-01</t>
  </si>
  <si>
    <t>Secretario General.- Las previstas en el art. 162 del RD Leg. 781/1986, de 18 de abril</t>
  </si>
  <si>
    <t>S</t>
  </si>
  <si>
    <t>HN SECRETARIA</t>
  </si>
  <si>
    <t>Méritos Específicos</t>
  </si>
  <si>
    <t>SEC-F-02</t>
  </si>
  <si>
    <t>Díaz Peña, Mª Nieves</t>
  </si>
  <si>
    <t>Técnico Adjunto.- funciones propias Art. 169RDL 781/86 18 abri</t>
  </si>
  <si>
    <t>IND</t>
  </si>
  <si>
    <t>SEC-F-03</t>
  </si>
  <si>
    <t>García Lorenzo, Mª Laura</t>
  </si>
  <si>
    <t>SEC-F-04</t>
  </si>
  <si>
    <t>Hernández Álvarez Mª Alejandra</t>
  </si>
  <si>
    <t>Auxiliar Administrativo.-  Funciones propias art 169 RDL 781/86 de 18 abril</t>
  </si>
  <si>
    <t>BSO-F-02</t>
  </si>
  <si>
    <t>Díaz Sanabria, Julia</t>
  </si>
  <si>
    <t xml:space="preserve">Jefe de Sección.- Funciones propias art 170 RDL 781/86 de 18 abril </t>
  </si>
  <si>
    <t>A/ESPECIAL Técnica</t>
  </si>
  <si>
    <t>Dipl. Trabajo Social</t>
  </si>
  <si>
    <t>BSO-F-04</t>
  </si>
  <si>
    <t>Administrativo.-  Las funciones previstas en el art. 169 RDL 781/86 de 18 abril</t>
  </si>
  <si>
    <t>Promoción Interna</t>
  </si>
  <si>
    <t>BSO-F-06</t>
  </si>
  <si>
    <t>González González, María Candelaria</t>
  </si>
  <si>
    <t>BSO-F-07</t>
  </si>
  <si>
    <t>González González, Fátima de Carmen</t>
  </si>
  <si>
    <t>BSO-F-08</t>
  </si>
  <si>
    <t>Vacante/ Marrero Mesa, Jennifer</t>
  </si>
  <si>
    <t>BSO-F-09</t>
  </si>
  <si>
    <t>García Barreto, Silvia María</t>
  </si>
  <si>
    <t>Trabajador Social.- Las funciones propias de su profesión.</t>
  </si>
  <si>
    <t>Grado Trabajo Social</t>
  </si>
  <si>
    <t>BSO-F-10</t>
  </si>
  <si>
    <t>Vacante/Brito Gutiérrez, Carolina</t>
  </si>
  <si>
    <t>BSO-F-11</t>
  </si>
  <si>
    <t>Vacante/Siverio Abreu, Beatriz</t>
  </si>
  <si>
    <t>BSO-F-12</t>
  </si>
  <si>
    <t>Vacante/García González, Cristian</t>
  </si>
  <si>
    <t>BSO-F-13</t>
  </si>
  <si>
    <t>Vacante/Dóniz Rodríguez, María del Cristo</t>
  </si>
  <si>
    <t>BSO-F-14</t>
  </si>
  <si>
    <t>Vacante/García Pérez, Yumelvi Davinia</t>
  </si>
  <si>
    <t>BSO-F-15</t>
  </si>
  <si>
    <t>Vacante/Garrido Moreno, Laura</t>
  </si>
  <si>
    <t>BSO-F-16</t>
  </si>
  <si>
    <t>Vacante/González Méndez, Mónica</t>
  </si>
  <si>
    <t>BSO-F-17</t>
  </si>
  <si>
    <t>Vacante/Acosta Castañeda, María del Pilar</t>
  </si>
  <si>
    <t>BSO-F-18</t>
  </si>
  <si>
    <t>BSO-F-19</t>
  </si>
  <si>
    <t>Vacante/ González Morales, María Belén</t>
  </si>
  <si>
    <t>BSO-L-01</t>
  </si>
  <si>
    <t xml:space="preserve">Gutiérrez Arteaga, Gloria    </t>
  </si>
  <si>
    <t>Asesor Jurídico</t>
  </si>
  <si>
    <t>Ldo. Derecho</t>
  </si>
  <si>
    <t>I</t>
  </si>
  <si>
    <t>BSO-L-02</t>
  </si>
  <si>
    <t>Vacante/Mesa González, Ana María</t>
  </si>
  <si>
    <t>Psicólogo.- Las propias de su profesión</t>
  </si>
  <si>
    <t>Lic. Psicología</t>
  </si>
  <si>
    <t>BSO-L-03</t>
  </si>
  <si>
    <t>Bautista Vicente, Beatriz</t>
  </si>
  <si>
    <t>Auxiliar de Ayuda a domicilio.- Las funciones propias de su profesión.</t>
  </si>
  <si>
    <t>BSO-L-06</t>
  </si>
  <si>
    <t>Pérez García, Carmen Teresa</t>
  </si>
  <si>
    <t>BSO-L-07</t>
  </si>
  <si>
    <t>Hernández Luis, María Candelaria</t>
  </si>
  <si>
    <t>BSO-L-08</t>
  </si>
  <si>
    <t>García López, María del Pilar</t>
  </si>
  <si>
    <t>II</t>
  </si>
  <si>
    <t>BSO-L-09</t>
  </si>
  <si>
    <t>Tomé Tomé, Marisol</t>
  </si>
  <si>
    <t>BSO-L-10</t>
  </si>
  <si>
    <t>González Suárez, María del Pilar</t>
  </si>
  <si>
    <t>BSO-L-11</t>
  </si>
  <si>
    <t>Mier González, Josefa</t>
  </si>
  <si>
    <t>BSO-L-12</t>
  </si>
  <si>
    <t>Socorro García, José Mauro</t>
  </si>
  <si>
    <t>Trabajo
Social</t>
  </si>
  <si>
    <t>BSO-L-13</t>
  </si>
  <si>
    <t>Marante Díaz, Vicente Mario</t>
  </si>
  <si>
    <t>Animador Socio-Cultural.- Las funciones propias de su profesión.</t>
  </si>
  <si>
    <t>BSO-L-14</t>
  </si>
  <si>
    <t>Barroso Luis, María Candelaria</t>
  </si>
  <si>
    <t>BSO-L-15</t>
  </si>
  <si>
    <t xml:space="preserve">Hernández Santos, Carmen Viviana </t>
  </si>
  <si>
    <t>BSO-L-16</t>
  </si>
  <si>
    <t xml:space="preserve">García Rivero, Raquel </t>
  </si>
  <si>
    <t>Trabajador social.- Las funciones propias de su profesión</t>
  </si>
  <si>
    <t>BSO-L-17</t>
  </si>
  <si>
    <t>Educador .- Las funciones propias de su profesión</t>
  </si>
  <si>
    <t>Trabajo
Social/Educa. Social</t>
  </si>
  <si>
    <t>BSO-L-18</t>
  </si>
  <si>
    <t>Hernández Expósito, Mónica</t>
  </si>
  <si>
    <t>BSO-L-19</t>
  </si>
  <si>
    <t>Mesa Núñez, José Alonso</t>
  </si>
  <si>
    <t>BSO-L-20</t>
  </si>
  <si>
    <t xml:space="preserve">Jimenez Marrero, Dulce Maria </t>
  </si>
  <si>
    <t>Monitor de talleres.- Las funciones propias de su profesión.</t>
  </si>
  <si>
    <t>BSO-L-21</t>
  </si>
  <si>
    <t xml:space="preserve">García Hernández, Mónica </t>
  </si>
  <si>
    <t>BSO-L-22</t>
  </si>
  <si>
    <t>Vacante/Sacramento Trujillo, Daniel</t>
  </si>
  <si>
    <t>BSO-L-23</t>
  </si>
  <si>
    <t>Vacante/Álvarez González, Meritxell Lucía</t>
  </si>
  <si>
    <t>Técnico de Integración Social.- Las funciones propias de su profesión.</t>
  </si>
  <si>
    <t>ECJ-F-01</t>
  </si>
  <si>
    <t>Socas García, José Luis</t>
  </si>
  <si>
    <t>Jefe de Sección de Educación, Cultura, Deportes, Juventud, Fiestas, Actividades Recreativas, Sanidad y Empresas Públicas.- Funciones propias art 170 RDL 781/86 de 18 abril</t>
  </si>
  <si>
    <t>Méritos específicos/Elaboración Planes autoprotección</t>
  </si>
  <si>
    <t>ECJ-F-02</t>
  </si>
  <si>
    <t>García García, María Magdalena</t>
  </si>
  <si>
    <t xml:space="preserve">Auxiliar Administrativo.- Funciones propias art 169 RDL 781/86 de 18 abril </t>
  </si>
  <si>
    <t>ECJ-F-03</t>
  </si>
  <si>
    <t>Pérez González, Rayco</t>
  </si>
  <si>
    <t>ECJ-F-05</t>
  </si>
  <si>
    <t>Vacante/ Santana Cabrera, Carmen Rosa</t>
  </si>
  <si>
    <t>ECJ-F-06</t>
  </si>
  <si>
    <t>Técnico de Administración General.- Funciones propias art 170 RDL 781/86 de 18 abril</t>
  </si>
  <si>
    <t>ECJ-L-02</t>
  </si>
  <si>
    <t>Pérez Domínguez, María Candelaria</t>
  </si>
  <si>
    <t>Gestor</t>
  </si>
  <si>
    <t>ECJ-L-03</t>
  </si>
  <si>
    <t>Borges García, Domingo</t>
  </si>
  <si>
    <t>Técnico/Gestor.- Las funciones propias de su profesión</t>
  </si>
  <si>
    <t>ECJ-L-04</t>
  </si>
  <si>
    <t>Animador Cultural</t>
  </si>
  <si>
    <t>ECJ-L-05</t>
  </si>
  <si>
    <t>Torres García, María del Pilar</t>
  </si>
  <si>
    <t>Aux. Tec. De Biblioteca.- Las funciones propias de su profesión.</t>
  </si>
  <si>
    <t>ECJ-L-06</t>
  </si>
  <si>
    <t>Vacante/Rodríguez Meireles, Covadonga</t>
  </si>
  <si>
    <t>Aux. Tec. De Bibliotecas.- Las funciones propias de su profesión.</t>
  </si>
  <si>
    <t>ECJ-L-08</t>
  </si>
  <si>
    <t>González González, Cesáreo</t>
  </si>
  <si>
    <t>Animador Juvenil</t>
  </si>
  <si>
    <t>ECJ-L-09</t>
  </si>
  <si>
    <t>Dévora Sosa, Carmen Delia</t>
  </si>
  <si>
    <t xml:space="preserve">Informador Juvenil </t>
  </si>
  <si>
    <t>ECJ-L-11</t>
  </si>
  <si>
    <t>Vacante/Sosa Marcusa, Sergio</t>
  </si>
  <si>
    <t>Dinamizador Juvenil</t>
  </si>
  <si>
    <t>ECJ-L-12</t>
  </si>
  <si>
    <t>Vacante/ Alonso Ruiz, Nesoya</t>
  </si>
  <si>
    <t>Gestor Deportivo.-Las funciones propias de su profesión</t>
  </si>
  <si>
    <t>ECJ-L-13</t>
  </si>
  <si>
    <t>ACH-F-01</t>
  </si>
  <si>
    <t>Vacante/Delgado Sánchez, Alberto</t>
  </si>
  <si>
    <t>ACH-F-02</t>
  </si>
  <si>
    <t>ACH-F-03</t>
  </si>
  <si>
    <t>ACH-F-04</t>
  </si>
  <si>
    <t>ACH-L-01</t>
  </si>
  <si>
    <t>Hernández Marrero, Asterio Jesús</t>
  </si>
  <si>
    <t>Gestor de Fiestas y Actividades</t>
  </si>
  <si>
    <t>ACH-L-02</t>
  </si>
  <si>
    <t>Plasencia Febles, José Gaspar</t>
  </si>
  <si>
    <t>Técnico de Empresas y Actividades Tirísticas.- Las funciones propias de su profesión</t>
  </si>
  <si>
    <t>ACH-L-03</t>
  </si>
  <si>
    <t>González González, Elena</t>
  </si>
  <si>
    <t>Gestor Turístico.-Las funciones propias de su profesión</t>
  </si>
  <si>
    <t>ACH-L-04</t>
  </si>
  <si>
    <t>Barroso González, José Francisco</t>
  </si>
  <si>
    <t>Animador</t>
  </si>
  <si>
    <t>ACH-L-05</t>
  </si>
  <si>
    <t>Informador Turístico</t>
  </si>
  <si>
    <t>EHA-F-00</t>
  </si>
  <si>
    <t xml:space="preserve">Coordinador.- </t>
  </si>
  <si>
    <t>INT-F-01</t>
  </si>
  <si>
    <t>Intervención.- Funciones propias art 163 RDL 781/86 de 18 abril</t>
  </si>
  <si>
    <t>HN INTERVENCION TESORERIA</t>
  </si>
  <si>
    <t>Méritos Específicos/Por desempeño funciones Intervención GMU</t>
  </si>
  <si>
    <t>INT-F-02</t>
  </si>
  <si>
    <t>Grillo Pérez, Teresa Romina</t>
  </si>
  <si>
    <t>Técnico.- Funciones propias art 169 RDL 781/86 de 18 abril</t>
  </si>
  <si>
    <t>A/ GRAL-ESPECIAL Técnica</t>
  </si>
  <si>
    <t>INT-F-03</t>
  </si>
  <si>
    <t>Linares González, María Amada</t>
  </si>
  <si>
    <t>INT-F-04</t>
  </si>
  <si>
    <t>Luis Delgado, María Dolores</t>
  </si>
  <si>
    <t>INT-F-05</t>
  </si>
  <si>
    <t>Hernández Hernández, Vicente Manuel</t>
  </si>
  <si>
    <t>INT-F-06</t>
  </si>
  <si>
    <t>Padilla González, José Vicente</t>
  </si>
  <si>
    <t>INT-F-07</t>
  </si>
  <si>
    <t>González-Pola Fuente, Graciela María</t>
  </si>
  <si>
    <t>INT-F-08</t>
  </si>
  <si>
    <t>Pacheco Rodríguez, José Luis</t>
  </si>
  <si>
    <t>PRE-F-01</t>
  </si>
  <si>
    <t>Rodríguez Pérez, Francisco</t>
  </si>
  <si>
    <t>Jefe de Servicio .- Funciones propias art 170 RDL 781/86 de 18 abril</t>
  </si>
  <si>
    <t>Licenciado en Económicas</t>
  </si>
  <si>
    <t>PRE-F-02</t>
  </si>
  <si>
    <t>Escobar Díaz, Montserrat</t>
  </si>
  <si>
    <t>Técnico de Gestión Presupuestaria- Funciones propias art 170 RDL 781/86 de 18 abril</t>
  </si>
  <si>
    <t>Diplomatura.</t>
  </si>
  <si>
    <t>PRE-F-03</t>
  </si>
  <si>
    <t>Marrero Carballo, Carmen Dolores</t>
  </si>
  <si>
    <t>Administrativo.- Las funciones previstas en el art. 169 RDL 781/86 18 abril</t>
  </si>
  <si>
    <t>A/GENERAL Administrativa</t>
  </si>
  <si>
    <t>PRE-F-04</t>
  </si>
  <si>
    <t>Méndez Fuentes, Carmen del Mar</t>
  </si>
  <si>
    <t>TES-F-01</t>
  </si>
  <si>
    <t>Tesorería.- Funciones propias art 164 RDL 781/86 de 18 abril</t>
  </si>
  <si>
    <t>TES-F-02</t>
  </si>
  <si>
    <t>Vacante/Joan Quintana, Marta</t>
  </si>
  <si>
    <t>TES-F-03</t>
  </si>
  <si>
    <t>García Perdomo, Carmen María</t>
  </si>
  <si>
    <t>TES-F-04</t>
  </si>
  <si>
    <t>Pérez Luis, Armando Manuel</t>
  </si>
  <si>
    <t>TES-F-05</t>
  </si>
  <si>
    <t>Cabo González, Juan Francisco</t>
  </si>
  <si>
    <t>Auxiliar Administrativo.- PIC. Funciones propias art 169 RDL 781/86 de 18 abril</t>
  </si>
  <si>
    <t>TES-F-06</t>
  </si>
  <si>
    <t>Wildpret Ascanio, Maria del Carmen</t>
  </si>
  <si>
    <t>TES-F-09</t>
  </si>
  <si>
    <t>Vacante/García Dorta, Patricia María</t>
  </si>
  <si>
    <t>TES-F-11</t>
  </si>
  <si>
    <t>Vacante/Díaz Rodríguez, César</t>
  </si>
  <si>
    <t>TES-F-12</t>
  </si>
  <si>
    <t>Agente.- Inspección Tributaria</t>
  </si>
  <si>
    <t>A/ ESPECIAL Auxiliar</t>
  </si>
  <si>
    <t>funcionarización</t>
  </si>
  <si>
    <t>TES-F-13</t>
  </si>
  <si>
    <t>TES-F-14</t>
  </si>
  <si>
    <t>Nueva Creación</t>
  </si>
  <si>
    <t>TES-L-01</t>
  </si>
  <si>
    <t>García Méndez, Carlos Enrique</t>
  </si>
  <si>
    <t>Agente.- Inspección Tributaria (Procedimineto Sancionador de Tráfico)</t>
  </si>
  <si>
    <t>A Extinguir</t>
  </si>
  <si>
    <t>TES-L-02</t>
  </si>
  <si>
    <t>Hernández González, Isidro Eladio</t>
  </si>
  <si>
    <t>GPO-F-01</t>
  </si>
  <si>
    <t>Machi Pérez, Luis María</t>
  </si>
  <si>
    <t>Jefe de Gabinete.- Funciones propias art 170 RDL 781/86 de 18 abril</t>
  </si>
  <si>
    <t>Arquitecto</t>
  </si>
  <si>
    <t>GPO-F-02</t>
  </si>
  <si>
    <t>Rodríguez Luis, Fabián</t>
  </si>
  <si>
    <t>Arquitecto Técnico.- Funciones propias art 170 RDL 781/86 de 18 abril</t>
  </si>
  <si>
    <t>Arquitecto Técnico</t>
  </si>
  <si>
    <t>GPO-F-03</t>
  </si>
  <si>
    <t>Vacante/ Castrillo de la Rosa,  Javier</t>
  </si>
  <si>
    <t>GPO-F-04</t>
  </si>
  <si>
    <t>Navarro del Rosario, Eduardo</t>
  </si>
  <si>
    <t>Delineante.- Funciones propias art 170 RDL 781/86 de 18 abril</t>
  </si>
  <si>
    <t>Delineante</t>
  </si>
  <si>
    <t>GPO-L-01</t>
  </si>
  <si>
    <t>Hernández Hernández, Rita Teresa</t>
  </si>
  <si>
    <t>Técnico de Agricultura.- Las funciones propias de su profesión</t>
  </si>
  <si>
    <t>CSM-L-01</t>
  </si>
  <si>
    <t>Hernández Luis, Eugenio/Rivero Millares, Guayarmina</t>
  </si>
  <si>
    <t>Gestor de Consumo.- Las funciones propias de su profesión</t>
  </si>
  <si>
    <t>PRO-F-01</t>
  </si>
  <si>
    <t>Hernández González, Francisco Javier</t>
  </si>
  <si>
    <t>PRO-F-02</t>
  </si>
  <si>
    <t>Vacante/Villalba González, Estefanía</t>
  </si>
  <si>
    <t>Técnico Medio.- Funciones propias art 170 RDL 781/86 de 18 abril</t>
  </si>
  <si>
    <t>PRO-F-03</t>
  </si>
  <si>
    <t>Pérez Hernández, Juan Carlos</t>
  </si>
  <si>
    <t>PRO-F-04</t>
  </si>
  <si>
    <t xml:space="preserve">Padilla Fuentes, Ana María </t>
  </si>
  <si>
    <t>PRO-L-02</t>
  </si>
  <si>
    <t>Ruiz Lorenzo, Delfín</t>
  </si>
  <si>
    <t>Técnico de Desarrollo Local.- Las funciones propias de su profesión</t>
  </si>
  <si>
    <t>SEG-F-00</t>
  </si>
  <si>
    <t>Orihuela Darias, Isaías</t>
  </si>
  <si>
    <t>Subcomisario</t>
  </si>
  <si>
    <t>FCP</t>
  </si>
  <si>
    <t>A/ESPECIAL Policía</t>
  </si>
  <si>
    <t>Méritos específicos/Por desempeño puesto Jefe de la Policía</t>
  </si>
  <si>
    <t>H</t>
  </si>
  <si>
    <t>SEG-F-01</t>
  </si>
  <si>
    <t xml:space="preserve">Inspector.- Funciones propias art 172 RDL 781/86 de 18 abril </t>
  </si>
  <si>
    <t>SEG-F-03</t>
  </si>
  <si>
    <t>Vacante/Quintero Labrador, María Inés</t>
  </si>
  <si>
    <t>SEG-F-04</t>
  </si>
  <si>
    <t xml:space="preserve">Oficial.- Funciones propias art 172 RDL 781/86 de 18 abril </t>
  </si>
  <si>
    <t>SEG-F-05</t>
  </si>
  <si>
    <t>SEG-F-06</t>
  </si>
  <si>
    <t>Goycoolea Achondo, Ricardo Alberto</t>
  </si>
  <si>
    <t>SEG-F-07</t>
  </si>
  <si>
    <t>García González, Leonelo del Cristo</t>
  </si>
  <si>
    <t>SEG-F-08</t>
  </si>
  <si>
    <t>Lorenzo Padrón, Carlos</t>
  </si>
  <si>
    <t>SEG-F-09</t>
  </si>
  <si>
    <t>SEG-F-10</t>
  </si>
  <si>
    <t xml:space="preserve">Policía.- Funciones propias art 172 RDL 781/86 de 18 abril </t>
  </si>
  <si>
    <t>SEG-F-11</t>
  </si>
  <si>
    <t>Álvarez Hernández, Francisco Javier</t>
  </si>
  <si>
    <t>SEG-F-12</t>
  </si>
  <si>
    <t>Plasencia Garcés, María Cristina</t>
  </si>
  <si>
    <t>SEG-F-13</t>
  </si>
  <si>
    <t>Nanwani Mahesh, Vikram</t>
  </si>
  <si>
    <t>SEG-F-14</t>
  </si>
  <si>
    <t>Cano Pacheco, Cristina Gisselle</t>
  </si>
  <si>
    <t>SEG-F-15</t>
  </si>
  <si>
    <t>Santa Cruz Sauce, Laura (de la)</t>
  </si>
  <si>
    <t>SEG-F-16</t>
  </si>
  <si>
    <t>González Luis, Oliver</t>
  </si>
  <si>
    <t>SEG-F-17</t>
  </si>
  <si>
    <t>SEG-F-18</t>
  </si>
  <si>
    <t>Lima Campos, Ricardo</t>
  </si>
  <si>
    <t>SEG-F-19</t>
  </si>
  <si>
    <t>Hernández Domínguez, José Prudencio</t>
  </si>
  <si>
    <t>SEG-F-20</t>
  </si>
  <si>
    <t>Bautista Méndez, Elías</t>
  </si>
  <si>
    <t>SEG-F-21</t>
  </si>
  <si>
    <t>SEG-F-22</t>
  </si>
  <si>
    <t>SEG-F-23</t>
  </si>
  <si>
    <t xml:space="preserve">Albelo Luis, Miguel Wenceslao </t>
  </si>
  <si>
    <t>SEG-F-24</t>
  </si>
  <si>
    <t>Galán Díaz, César Ramón</t>
  </si>
  <si>
    <t>SEG-F-25</t>
  </si>
  <si>
    <t>Quintero Regalado, Cándido</t>
  </si>
  <si>
    <t>SEG-F-26</t>
  </si>
  <si>
    <t>SEG-F-27</t>
  </si>
  <si>
    <t>Febles Dévora, Juan Carlos</t>
  </si>
  <si>
    <t>SEG-F-28</t>
  </si>
  <si>
    <t>Rodríguez Rodríguez, Francisco Carmelo</t>
  </si>
  <si>
    <t>SEG-F-29</t>
  </si>
  <si>
    <t>Abreu Hernández, José Agustín</t>
  </si>
  <si>
    <t>SEG-F-30</t>
  </si>
  <si>
    <t>Jorge González, Abelardo</t>
  </si>
  <si>
    <t>SEG-F-31</t>
  </si>
  <si>
    <t>Siverio García, José Manuel</t>
  </si>
  <si>
    <t>SEG-F-32</t>
  </si>
  <si>
    <t>Vacante/Alvarez Martín, Pedro Jesús</t>
  </si>
  <si>
    <t>SEG-F-33</t>
  </si>
  <si>
    <t>Pérez González, Juan Pedro</t>
  </si>
  <si>
    <t>SEG-F-34</t>
  </si>
  <si>
    <t>Gutiérrez García, Ruperto</t>
  </si>
  <si>
    <t>SEG-F-35</t>
  </si>
  <si>
    <t>Encinoso Marrero, Santiago Alexis</t>
  </si>
  <si>
    <t>SEG-F-36</t>
  </si>
  <si>
    <t>Marrero Méndez, José Agustín</t>
  </si>
  <si>
    <t>SEG-F-37</t>
  </si>
  <si>
    <t>Toste Falcón, Agustín Felipe</t>
  </si>
  <si>
    <t>SEG-F-38</t>
  </si>
  <si>
    <t>Ara Rodríguez, Víctor (de)</t>
  </si>
  <si>
    <t>SEG-F-39</t>
  </si>
  <si>
    <t>Hernández Garcés, Andrés</t>
  </si>
  <si>
    <t>SEG-F-40</t>
  </si>
  <si>
    <t>Báez Báez, Lázaro Gabriel</t>
  </si>
  <si>
    <t>SEG-F-41</t>
  </si>
  <si>
    <t>Mesa Pérez, Juan Carlos</t>
  </si>
  <si>
    <t>SEG-F-42</t>
  </si>
  <si>
    <t>Reyes de Paz, Víctor Manuel</t>
  </si>
  <si>
    <t>SEG-F-43</t>
  </si>
  <si>
    <t>SEG-F-44</t>
  </si>
  <si>
    <t>Borges Palmés, Moisés</t>
  </si>
  <si>
    <t>SEG-F-45</t>
  </si>
  <si>
    <t>León Padrón, Alfonso (de)</t>
  </si>
  <si>
    <t>SEG-F-46</t>
  </si>
  <si>
    <t>Vacante/Brito Hernández, Nuria Raquel</t>
  </si>
  <si>
    <t>SEG-F-47</t>
  </si>
  <si>
    <t>González González, Oliver</t>
  </si>
  <si>
    <t>SEG-F-48</t>
  </si>
  <si>
    <t>SEG-F-49</t>
  </si>
  <si>
    <t>SEG-F-50</t>
  </si>
  <si>
    <t>Hernández Regalado, Víctor</t>
  </si>
  <si>
    <t>SEG-F-51</t>
  </si>
  <si>
    <t>Plasencia Fuentes, Guzmán Cristo</t>
  </si>
  <si>
    <t>SEG-F-52</t>
  </si>
  <si>
    <t>Báez Pérez, José Pedro</t>
  </si>
  <si>
    <t>SEG-F-53</t>
  </si>
  <si>
    <t>Albelo Luis, Pedro Alejandro</t>
  </si>
  <si>
    <t>SEG-F-54</t>
  </si>
  <si>
    <t>Acosta Falero, Ricardo Manuel</t>
  </si>
  <si>
    <t>SEG-F-55</t>
  </si>
  <si>
    <t>Acosta González. Miguel Ángel</t>
  </si>
  <si>
    <t>SEG-F-56</t>
  </si>
  <si>
    <t>Díaz Machado, Elisabet</t>
  </si>
  <si>
    <t>SEG-F-57</t>
  </si>
  <si>
    <t>Delgado Reyes, César</t>
  </si>
  <si>
    <t>SEG-F-58</t>
  </si>
  <si>
    <t>Torres Mesa, Ruymán</t>
  </si>
  <si>
    <t>SEG-F-59</t>
  </si>
  <si>
    <t>SEG-F-60</t>
  </si>
  <si>
    <t>Segunda actividad</t>
  </si>
  <si>
    <t>SEG-F-61</t>
  </si>
  <si>
    <t>SEG-F-62</t>
  </si>
  <si>
    <t>SEG-F-63</t>
  </si>
  <si>
    <t>SEG-F-64</t>
  </si>
  <si>
    <t>SEG-F-65</t>
  </si>
  <si>
    <t>SEG-F-66</t>
  </si>
  <si>
    <t>SEG-F-67</t>
  </si>
  <si>
    <t>Vacante/ Padrón Díaz, José Ricardo</t>
  </si>
  <si>
    <t>SEG-F-68</t>
  </si>
  <si>
    <t>SIM-F-01</t>
  </si>
  <si>
    <t>Luis Padrón, Francisco Miguel (de)</t>
  </si>
  <si>
    <t>SIM</t>
  </si>
  <si>
    <t>Ingeniero Informático.-Funciones propias art 172 RDL 781/86 de 18 abril .</t>
  </si>
  <si>
    <t>A/ESPECIAL Superior</t>
  </si>
  <si>
    <t>SIM-F-02</t>
  </si>
  <si>
    <t>Hernández Hernández, Héctor</t>
  </si>
  <si>
    <t>Ingeniero Informático Adjunto.-Funciones propias art 172 RDL 781/86 de 18 abril .</t>
  </si>
  <si>
    <t>SIM-F-03</t>
  </si>
  <si>
    <t xml:space="preserve">Fernández Acevedo, José Alfonso </t>
  </si>
  <si>
    <t>Técnico Auxilar.-Funciones propias art 172 RDL 781/86 de 18 abril .</t>
  </si>
  <si>
    <t>A/ESPECIAL Auxiliar</t>
  </si>
  <si>
    <t>SIM-F-04</t>
  </si>
  <si>
    <t>Vacante/González González, Eduardo</t>
  </si>
  <si>
    <t>SIM-L-01</t>
  </si>
  <si>
    <t>Pedraza García-Caro, Jesús</t>
  </si>
  <si>
    <t>Gestor de Informática</t>
  </si>
  <si>
    <t>PREVISIÓN DEL C.E AL 2%</t>
  </si>
  <si>
    <t>Diferencia 2% C.E: 52.409,80</t>
  </si>
  <si>
    <t>Diferencia 2% Total complementarias: 78.213,10</t>
  </si>
  <si>
    <t>PREVISIÓN DEL POSIBLE 0,5% ADICIONAL DEL PIB</t>
  </si>
  <si>
    <t>Diferencia 0,5% Total Básicas: 20.269,70</t>
  </si>
  <si>
    <t>Diferencia 0,5% Total Complementarias: 9.601,00</t>
  </si>
  <si>
    <t>1053. Información general de las retribuciones del personal funcionario, estatutario y laboral, articulada en función de los niveles y cargos existentes y, en el caso de las entidades del sector público local, diferenciando las básicas de las complementarias:</t>
  </si>
  <si>
    <t>Retribuciones correspondientes al periodo comrpendido entre el 01/07/2023 al 31/012/2024: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</si>
</sst>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F000"/>
  </numFmts>
  <fonts count="3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7030A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0"/>
      <color indexed="16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2"/>
      <color rgb="FF7030A0"/>
      <name val="Arial"/>
      <family val="2"/>
    </font>
    <font>
      <i/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b/>
      <sz val="10"/>
      <color indexed="12"/>
      <name val="Arial"/>
      <family val="2"/>
    </font>
    <font>
      <sz val="10"/>
      <color indexed="14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rgb="FFC0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1"/>
      <color indexed="12"/>
      <name val="Arial"/>
      <family val="2"/>
    </font>
    <font>
      <sz val="12"/>
      <color indexed="17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i/>
      <sz val="10"/>
      <color indexed="12"/>
      <name val="Arial"/>
      <family val="2"/>
    </font>
    <font>
      <sz val="10"/>
      <color indexed="16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2">
    <xf numFmtId="0" fontId="0" fillId="0" borderId="0" xfId="0"/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4" fontId="2" fillId="2" borderId="1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1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1" applyNumberFormat="1" applyFill="1" applyBorder="1" applyAlignment="1" applyProtection="1">
      <alignment horizontal="left" vertical="center"/>
      <protection locked="0"/>
    </xf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3" fontId="1" fillId="3" borderId="1" xfId="1" applyNumberFormat="1" applyFill="1" applyBorder="1" applyAlignment="1" applyProtection="1">
      <alignment horizontal="center" vertical="center" wrapText="1"/>
      <protection locked="0"/>
    </xf>
    <xf numFmtId="164" fontId="1" fillId="3" borderId="1" xfId="1" applyNumberFormat="1" applyFill="1" applyBorder="1" applyAlignment="1" applyProtection="1">
      <alignment horizontal="left" vertical="center" wrapText="1"/>
      <protection locked="0"/>
    </xf>
    <xf numFmtId="0" fontId="7" fillId="3" borderId="1" xfId="1" applyFont="1" applyFill="1" applyBorder="1" applyAlignment="1" applyProtection="1">
      <alignment horizontal="left" vertical="center" wrapText="1"/>
      <protection locked="0"/>
    </xf>
    <xf numFmtId="0" fontId="1" fillId="3" borderId="1" xfId="1" quotePrefix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 wrapText="1"/>
      <protection locked="0"/>
    </xf>
    <xf numFmtId="14" fontId="1" fillId="3" borderId="1" xfId="1" applyNumberFormat="1" applyFill="1" applyBorder="1" applyAlignment="1" applyProtection="1">
      <alignment horizontal="center" vertical="center"/>
      <protection locked="0"/>
    </xf>
    <xf numFmtId="14" fontId="1" fillId="3" borderId="1" xfId="1" quotePrefix="1" applyNumberFormat="1" applyFill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horizontal="center" vertical="center"/>
      <protection locked="0"/>
    </xf>
    <xf numFmtId="0" fontId="9" fillId="3" borderId="1" xfId="1" quotePrefix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1" fillId="3" borderId="1" xfId="1" applyNumberFormat="1" applyFill="1" applyBorder="1" applyAlignment="1" applyProtection="1">
      <alignment horizontal="right" vertical="center"/>
      <protection locked="0"/>
    </xf>
    <xf numFmtId="4" fontId="1" fillId="3" borderId="1" xfId="1" applyNumberFormat="1" applyFill="1" applyBorder="1" applyAlignment="1" applyProtection="1">
      <alignment vertical="center"/>
      <protection locked="0"/>
    </xf>
    <xf numFmtId="1" fontId="1" fillId="3" borderId="1" xfId="1" applyNumberForma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>
      <alignment vertical="center"/>
    </xf>
    <xf numFmtId="4" fontId="10" fillId="3" borderId="1" xfId="1" applyNumberFormat="1" applyFont="1" applyFill="1" applyBorder="1" applyAlignment="1">
      <alignment vertical="center"/>
    </xf>
    <xf numFmtId="4" fontId="11" fillId="3" borderId="1" xfId="1" applyNumberFormat="1" applyFont="1" applyFill="1" applyBorder="1" applyAlignment="1">
      <alignment vertical="center"/>
    </xf>
    <xf numFmtId="164" fontId="1" fillId="0" borderId="1" xfId="1" applyNumberFormat="1" applyBorder="1" applyAlignment="1" applyProtection="1">
      <alignment horizontal="center" vertical="center"/>
      <protection locked="0"/>
    </xf>
    <xf numFmtId="4" fontId="5" fillId="0" borderId="1" xfId="1" applyNumberFormat="1" applyFont="1" applyBorder="1" applyAlignment="1" applyProtection="1">
      <alignment horizontal="center" vertical="center"/>
      <protection locked="0"/>
    </xf>
    <xf numFmtId="1" fontId="6" fillId="0" borderId="1" xfId="1" applyNumberFormat="1" applyFont="1" applyBorder="1" applyAlignment="1" applyProtection="1">
      <alignment horizontal="center" vertical="center" wrapText="1"/>
      <protection locked="0"/>
    </xf>
    <xf numFmtId="164" fontId="1" fillId="0" borderId="1" xfId="1" applyNumberFormat="1" applyBorder="1" applyAlignment="1" applyProtection="1">
      <alignment horizontal="left" vertical="center"/>
      <protection locked="0"/>
    </xf>
    <xf numFmtId="3" fontId="1" fillId="0" borderId="1" xfId="1" applyNumberFormat="1" applyBorder="1" applyAlignment="1" applyProtection="1">
      <alignment horizontal="center" vertical="center" wrapText="1"/>
      <protection locked="0"/>
    </xf>
    <xf numFmtId="164" fontId="1" fillId="0" borderId="1" xfId="1" applyNumberFormat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left" vertical="center" wrapText="1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14" fontId="1" fillId="0" borderId="1" xfId="1" applyNumberFormat="1" applyBorder="1" applyAlignment="1" applyProtection="1">
      <alignment horizontal="center" vertical="center"/>
      <protection locked="0"/>
    </xf>
    <xf numFmtId="0" fontId="1" fillId="0" borderId="1" xfId="1" quotePrefix="1" applyBorder="1" applyAlignment="1" applyProtection="1">
      <alignment horizontal="center" vertical="center"/>
      <protection locked="0"/>
    </xf>
    <xf numFmtId="14" fontId="1" fillId="0" borderId="1" xfId="1" quotePrefix="1" applyNumberFormat="1" applyBorder="1" applyAlignment="1" applyProtection="1">
      <alignment horizontal="center" vertical="center"/>
      <protection locked="0"/>
    </xf>
    <xf numFmtId="0" fontId="1" fillId="0" borderId="1" xfId="1" applyBorder="1"/>
    <xf numFmtId="4" fontId="1" fillId="0" borderId="1" xfId="0" applyNumberFormat="1" applyFont="1" applyBorder="1" applyAlignment="1">
      <alignment horizontal="right" vertical="center"/>
    </xf>
    <xf numFmtId="4" fontId="1" fillId="0" borderId="1" xfId="1" applyNumberFormat="1" applyBorder="1" applyAlignment="1" applyProtection="1">
      <alignment horizontal="right" vertical="center"/>
      <protection locked="0"/>
    </xf>
    <xf numFmtId="4" fontId="1" fillId="0" borderId="1" xfId="1" applyNumberFormat="1" applyBorder="1" applyAlignment="1" applyProtection="1">
      <alignment vertical="center"/>
      <protection locked="0"/>
    </xf>
    <xf numFmtId="1" fontId="1" fillId="0" borderId="1" xfId="1" applyNumberFormat="1" applyBorder="1" applyAlignment="1" applyProtection="1">
      <alignment horizontal="center" vertical="center"/>
      <protection locked="0"/>
    </xf>
    <xf numFmtId="4" fontId="5" fillId="0" borderId="1" xfId="1" applyNumberFormat="1" applyFont="1" applyBorder="1" applyAlignment="1">
      <alignment vertical="center"/>
    </xf>
    <xf numFmtId="4" fontId="10" fillId="0" borderId="1" xfId="1" applyNumberFormat="1" applyFont="1" applyBorder="1" applyAlignment="1">
      <alignment vertical="center"/>
    </xf>
    <xf numFmtId="1" fontId="13" fillId="0" borderId="1" xfId="1" applyNumberFormat="1" applyFont="1" applyBorder="1" applyAlignment="1" applyProtection="1">
      <alignment horizontal="center" vertical="center" wrapText="1"/>
      <protection locked="0"/>
    </xf>
    <xf numFmtId="164" fontId="14" fillId="0" borderId="1" xfId="1" applyNumberFormat="1" applyFont="1" applyBorder="1" applyAlignment="1" applyProtection="1">
      <alignment horizontal="left" vertical="center"/>
      <protection locked="0"/>
    </xf>
    <xf numFmtId="1" fontId="13" fillId="3" borderId="1" xfId="1" applyNumberFormat="1" applyFont="1" applyFill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14" fontId="1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1" xfId="1" quotePrefix="1" applyFont="1" applyBorder="1" applyAlignment="1" applyProtection="1">
      <alignment horizontal="center" vertical="center"/>
      <protection locked="0"/>
    </xf>
    <xf numFmtId="14" fontId="15" fillId="0" borderId="1" xfId="1" quotePrefix="1" applyNumberFormat="1" applyFont="1" applyBorder="1" applyAlignment="1" applyProtection="1">
      <alignment horizontal="center" vertical="center"/>
      <protection locked="0"/>
    </xf>
    <xf numFmtId="0" fontId="15" fillId="0" borderId="1" xfId="1" applyFont="1" applyBorder="1"/>
    <xf numFmtId="4" fontId="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5" fillId="0" borderId="1" xfId="1" applyNumberFormat="1" applyFont="1" applyBorder="1" applyAlignment="1" applyProtection="1">
      <alignment horizontal="right" vertical="center"/>
      <protection locked="0"/>
    </xf>
    <xf numFmtId="4" fontId="15" fillId="0" borderId="1" xfId="1" applyNumberFormat="1" applyFont="1" applyBorder="1" applyAlignment="1" applyProtection="1">
      <alignment vertical="center"/>
      <protection locked="0"/>
    </xf>
    <xf numFmtId="1" fontId="15" fillId="0" borderId="1" xfId="1" applyNumberFormat="1" applyFont="1" applyBorder="1" applyAlignment="1" applyProtection="1">
      <alignment horizontal="center" vertical="center"/>
      <protection locked="0"/>
    </xf>
    <xf numFmtId="4" fontId="15" fillId="0" borderId="1" xfId="1" applyNumberFormat="1" applyFont="1" applyBorder="1" applyAlignment="1">
      <alignment vertical="center"/>
    </xf>
    <xf numFmtId="4" fontId="16" fillId="0" borderId="1" xfId="1" applyNumberFormat="1" applyFont="1" applyBorder="1" applyAlignment="1">
      <alignment vertical="center"/>
    </xf>
    <xf numFmtId="4" fontId="15" fillId="3" borderId="1" xfId="1" applyNumberFormat="1" applyFont="1" applyFill="1" applyBorder="1" applyAlignment="1">
      <alignment vertical="center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/>
    </xf>
    <xf numFmtId="4" fontId="5" fillId="0" borderId="1" xfId="1" applyNumberFormat="1" applyFont="1" applyBorder="1" applyAlignment="1" applyProtection="1">
      <alignment horizontal="right" vertical="center"/>
      <protection locked="0"/>
    </xf>
    <xf numFmtId="4" fontId="17" fillId="0" borderId="1" xfId="1" applyNumberFormat="1" applyFont="1" applyBorder="1" applyAlignment="1">
      <alignment vertical="center"/>
    </xf>
    <xf numFmtId="164" fontId="12" fillId="0" borderId="1" xfId="1" applyNumberFormat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4" fontId="11" fillId="0" borderId="1" xfId="1" applyNumberFormat="1" applyFont="1" applyBorder="1" applyAlignment="1" applyProtection="1">
      <alignment horizontal="right" vertical="center"/>
      <protection locked="0"/>
    </xf>
    <xf numFmtId="4" fontId="18" fillId="0" borderId="1" xfId="1" applyNumberFormat="1" applyFont="1" applyBorder="1" applyAlignment="1">
      <alignment vertical="center"/>
    </xf>
    <xf numFmtId="4" fontId="11" fillId="4" borderId="1" xfId="1" applyNumberFormat="1" applyFont="1" applyFill="1" applyBorder="1" applyAlignment="1">
      <alignment vertical="center"/>
    </xf>
    <xf numFmtId="164" fontId="8" fillId="0" borderId="1" xfId="1" applyNumberFormat="1" applyFont="1" applyBorder="1" applyAlignment="1" applyProtection="1">
      <alignment horizontal="left" vertical="center"/>
      <protection locked="0"/>
    </xf>
    <xf numFmtId="1" fontId="3" fillId="0" borderId="1" xfId="1" applyNumberFormat="1" applyFont="1" applyBorder="1" applyAlignment="1" applyProtection="1">
      <alignment horizontal="center" vertical="center"/>
      <protection locked="0"/>
    </xf>
    <xf numFmtId="4" fontId="19" fillId="0" borderId="1" xfId="1" applyNumberFormat="1" applyFont="1" applyBorder="1" applyAlignment="1" applyProtection="1">
      <alignment horizontal="right" vertical="center"/>
      <protection locked="0"/>
    </xf>
    <xf numFmtId="4" fontId="19" fillId="0" borderId="1" xfId="1" applyNumberFormat="1" applyFont="1" applyBorder="1" applyAlignment="1">
      <alignment vertical="center"/>
    </xf>
    <xf numFmtId="4" fontId="20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 applyProtection="1">
      <alignment horizontal="center" vertical="center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14" fontId="1" fillId="0" borderId="1" xfId="1" quotePrefix="1" applyNumberFormat="1" applyBorder="1" applyAlignment="1">
      <alignment vertical="center"/>
    </xf>
    <xf numFmtId="0" fontId="1" fillId="0" borderId="1" xfId="1" applyBorder="1" applyAlignment="1">
      <alignment vertical="center"/>
    </xf>
    <xf numFmtId="4" fontId="1" fillId="4" borderId="1" xfId="0" applyNumberFormat="1" applyFont="1" applyFill="1" applyBorder="1" applyAlignment="1">
      <alignment horizontal="right" vertical="center"/>
    </xf>
    <xf numFmtId="164" fontId="12" fillId="4" borderId="1" xfId="1" applyNumberFormat="1" applyFont="1" applyFill="1" applyBorder="1" applyAlignment="1" applyProtection="1">
      <alignment horizontal="left" vertical="center"/>
      <protection locked="0"/>
    </xf>
    <xf numFmtId="4" fontId="10" fillId="5" borderId="1" xfId="1" applyNumberFormat="1" applyFont="1" applyFill="1" applyBorder="1" applyAlignment="1">
      <alignment vertical="center"/>
    </xf>
    <xf numFmtId="0" fontId="1" fillId="6" borderId="1" xfId="1" applyFill="1" applyBorder="1" applyAlignment="1" applyProtection="1">
      <alignment horizontal="center" vertical="center"/>
      <protection locked="0"/>
    </xf>
    <xf numFmtId="4" fontId="11" fillId="0" borderId="1" xfId="1" applyNumberFormat="1" applyFont="1" applyBorder="1" applyAlignment="1">
      <alignment vertical="center"/>
    </xf>
    <xf numFmtId="4" fontId="22" fillId="0" borderId="1" xfId="1" applyNumberFormat="1" applyFont="1" applyBorder="1" applyAlignment="1">
      <alignment vertical="center"/>
    </xf>
    <xf numFmtId="4" fontId="8" fillId="0" borderId="1" xfId="1" applyNumberFormat="1" applyFont="1" applyBorder="1" applyAlignment="1">
      <alignment vertical="center"/>
    </xf>
    <xf numFmtId="4" fontId="5" fillId="7" borderId="1" xfId="1" applyNumberFormat="1" applyFont="1" applyFill="1" applyBorder="1" applyAlignment="1" applyProtection="1">
      <alignment horizontal="center" vertical="center"/>
      <protection locked="0"/>
    </xf>
    <xf numFmtId="4" fontId="23" fillId="0" borderId="1" xfId="1" applyNumberFormat="1" applyFont="1" applyBorder="1" applyAlignment="1">
      <alignment vertical="center"/>
    </xf>
    <xf numFmtId="164" fontId="1" fillId="4" borderId="1" xfId="1" applyNumberFormat="1" applyFill="1" applyBorder="1" applyAlignment="1" applyProtection="1">
      <alignment horizontal="center" vertical="center"/>
      <protection locked="0"/>
    </xf>
    <xf numFmtId="4" fontId="5" fillId="4" borderId="1" xfId="1" applyNumberFormat="1" applyFont="1" applyFill="1" applyBorder="1" applyAlignment="1" applyProtection="1">
      <alignment horizontal="center" vertical="center"/>
      <protection locked="0"/>
    </xf>
    <xf numFmtId="1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1" applyNumberFormat="1" applyFill="1" applyBorder="1" applyAlignment="1" applyProtection="1">
      <alignment horizontal="left" vertical="center"/>
      <protection locked="0"/>
    </xf>
    <xf numFmtId="0" fontId="1" fillId="0" borderId="1" xfId="1" applyBorder="1" applyAlignment="1">
      <alignment horizontal="center" vertical="center"/>
    </xf>
    <xf numFmtId="14" fontId="7" fillId="0" borderId="1" xfId="1" quotePrefix="1" applyNumberFormat="1" applyFont="1" applyBorder="1" applyAlignment="1" applyProtection="1">
      <alignment horizontal="center" vertical="center" wrapText="1"/>
      <protection locked="0"/>
    </xf>
    <xf numFmtId="14" fontId="11" fillId="0" borderId="1" xfId="1" applyNumberFormat="1" applyFont="1" applyBorder="1" applyAlignment="1" applyProtection="1">
      <alignment horizontal="center" vertical="center"/>
      <protection locked="0"/>
    </xf>
    <xf numFmtId="0" fontId="24" fillId="0" borderId="1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4" fontId="1" fillId="8" borderId="1" xfId="0" applyNumberFormat="1" applyFont="1" applyFill="1" applyBorder="1" applyAlignment="1">
      <alignment horizontal="right" vertical="center"/>
    </xf>
    <xf numFmtId="0" fontId="25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5" fillId="9" borderId="1" xfId="1" applyFont="1" applyFill="1" applyBorder="1" applyAlignment="1" applyProtection="1">
      <alignment horizontal="center" vertical="center" wrapText="1"/>
      <protection locked="0"/>
    </xf>
    <xf numFmtId="0" fontId="5" fillId="9" borderId="1" xfId="1" applyFont="1" applyFill="1" applyBorder="1" applyAlignment="1" applyProtection="1">
      <alignment horizontal="center" vertical="center"/>
      <protection locked="0"/>
    </xf>
    <xf numFmtId="0" fontId="26" fillId="9" borderId="1" xfId="1" applyFont="1" applyFill="1" applyBorder="1" applyAlignment="1">
      <alignment horizontal="center" vertical="center"/>
    </xf>
    <xf numFmtId="0" fontId="1" fillId="9" borderId="1" xfId="1" quotePrefix="1" applyFill="1" applyBorder="1" applyAlignment="1" applyProtection="1">
      <alignment horizontal="center" vertical="center"/>
      <protection locked="0"/>
    </xf>
    <xf numFmtId="4" fontId="5" fillId="9" borderId="1" xfId="1" applyNumberFormat="1" applyFont="1" applyFill="1" applyBorder="1" applyAlignment="1" applyProtection="1">
      <alignment horizontal="right" vertical="center"/>
      <protection locked="0"/>
    </xf>
    <xf numFmtId="0" fontId="1" fillId="9" borderId="1" xfId="1" applyFill="1" applyBorder="1" applyAlignment="1" applyProtection="1">
      <alignment horizontal="center" vertical="center"/>
      <protection locked="0"/>
    </xf>
    <xf numFmtId="4" fontId="5" fillId="9" borderId="1" xfId="1" applyNumberFormat="1" applyFont="1" applyFill="1" applyBorder="1" applyAlignment="1" applyProtection="1">
      <alignment vertical="center"/>
      <protection locked="0"/>
    </xf>
    <xf numFmtId="1" fontId="5" fillId="9" borderId="1" xfId="1" applyNumberFormat="1" applyFont="1" applyFill="1" applyBorder="1" applyAlignment="1" applyProtection="1">
      <alignment horizontal="center" vertical="center"/>
      <protection locked="0"/>
    </xf>
    <xf numFmtId="4" fontId="5" fillId="9" borderId="1" xfId="1" applyNumberFormat="1" applyFont="1" applyFill="1" applyBorder="1" applyAlignment="1">
      <alignment vertical="center"/>
    </xf>
    <xf numFmtId="4" fontId="17" fillId="9" borderId="1" xfId="1" applyNumberFormat="1" applyFont="1" applyFill="1" applyBorder="1" applyAlignment="1">
      <alignment vertical="center"/>
    </xf>
    <xf numFmtId="0" fontId="8" fillId="0" borderId="1" xfId="1" quotePrefix="1" applyFont="1" applyBorder="1" applyAlignment="1" applyProtection="1">
      <alignment horizontal="center" vertical="center"/>
      <protection locked="0"/>
    </xf>
    <xf numFmtId="14" fontId="8" fillId="0" borderId="1" xfId="1" quotePrefix="1" applyNumberFormat="1" applyFont="1" applyBorder="1" applyAlignment="1" applyProtection="1">
      <alignment horizontal="center" vertical="center"/>
      <protection locked="0"/>
    </xf>
    <xf numFmtId="4" fontId="25" fillId="0" borderId="1" xfId="1" applyNumberFormat="1" applyFont="1" applyBorder="1" applyAlignment="1">
      <alignment vertical="center"/>
    </xf>
    <xf numFmtId="164" fontId="12" fillId="0" borderId="1" xfId="1" applyNumberFormat="1" applyFont="1" applyBorder="1" applyAlignment="1" applyProtection="1">
      <alignment horizontal="left" vertical="center" wrapText="1"/>
      <protection locked="0"/>
    </xf>
    <xf numFmtId="4" fontId="1" fillId="0" borderId="1" xfId="1" applyNumberForma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14" fontId="2" fillId="0" borderId="1" xfId="1" quotePrefix="1" applyNumberFormat="1" applyFont="1" applyBorder="1" applyAlignment="1" applyProtection="1">
      <alignment horizontal="center" vertical="center"/>
      <protection locked="0"/>
    </xf>
    <xf numFmtId="4" fontId="16" fillId="0" borderId="1" xfId="0" applyNumberFormat="1" applyFont="1" applyBorder="1" applyAlignment="1">
      <alignment horizontal="right" vertical="center"/>
    </xf>
    <xf numFmtId="4" fontId="16" fillId="3" borderId="1" xfId="1" applyNumberFormat="1" applyFont="1" applyFill="1" applyBorder="1" applyAlignment="1">
      <alignment vertical="center"/>
    </xf>
    <xf numFmtId="4" fontId="1" fillId="0" borderId="1" xfId="1" applyNumberFormat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10" borderId="1" xfId="0" applyFont="1" applyFill="1" applyBorder="1" applyAlignment="1">
      <alignment vertical="center"/>
    </xf>
    <xf numFmtId="0" fontId="12" fillId="0" borderId="1" xfId="0" applyFont="1" applyBorder="1"/>
    <xf numFmtId="164" fontId="1" fillId="0" borderId="1" xfId="1" applyNumberFormat="1" applyBorder="1" applyAlignment="1" applyProtection="1">
      <alignment horizontal="left"/>
      <protection locked="0"/>
    </xf>
    <xf numFmtId="164" fontId="12" fillId="0" borderId="1" xfId="1" applyNumberFormat="1" applyFont="1" applyBorder="1" applyAlignment="1" applyProtection="1">
      <alignment horizontal="left"/>
      <protection locked="0"/>
    </xf>
    <xf numFmtId="164" fontId="8" fillId="0" borderId="1" xfId="1" applyNumberFormat="1" applyFont="1" applyBorder="1" applyAlignment="1" applyProtection="1">
      <alignment horizontal="left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164" fontId="14" fillId="0" borderId="1" xfId="1" applyNumberFormat="1" applyFont="1" applyBorder="1" applyAlignment="1" applyProtection="1">
      <alignment horizontal="left"/>
      <protection locked="0"/>
    </xf>
    <xf numFmtId="164" fontId="1" fillId="0" borderId="2" xfId="1" applyNumberFormat="1" applyBorder="1" applyAlignment="1" applyProtection="1">
      <alignment horizontal="center" vertical="center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1" fontId="6" fillId="0" borderId="2" xfId="1" applyNumberFormat="1" applyFont="1" applyBorder="1" applyAlignment="1" applyProtection="1">
      <alignment horizontal="center" vertical="center" wrapText="1"/>
      <protection locked="0"/>
    </xf>
    <xf numFmtId="164" fontId="1" fillId="0" borderId="2" xfId="1" applyNumberFormat="1" applyBorder="1" applyAlignment="1" applyProtection="1">
      <alignment horizontal="left" vertical="center"/>
      <protection locked="0"/>
    </xf>
    <xf numFmtId="1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1" fillId="0" borderId="2" xfId="1" applyNumberFormat="1" applyBorder="1" applyAlignment="1" applyProtection="1">
      <alignment horizontal="center" vertical="center" wrapText="1"/>
      <protection locked="0"/>
    </xf>
    <xf numFmtId="164" fontId="1" fillId="0" borderId="2" xfId="1" applyNumberFormat="1" applyBorder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14" fontId="1" fillId="0" borderId="2" xfId="1" applyNumberFormat="1" applyBorder="1" applyAlignment="1" applyProtection="1">
      <alignment horizontal="center" vertical="center"/>
      <protection locked="0"/>
    </xf>
    <xf numFmtId="0" fontId="1" fillId="0" borderId="2" xfId="1" quotePrefix="1" applyBorder="1" applyAlignment="1" applyProtection="1">
      <alignment horizontal="center" vertical="center"/>
      <protection locked="0"/>
    </xf>
    <xf numFmtId="14" fontId="1" fillId="0" borderId="2" xfId="1" quotePrefix="1" applyNumberFormat="1" applyBorder="1" applyAlignment="1" applyProtection="1">
      <alignment horizontal="center" vertical="center"/>
      <protection locked="0"/>
    </xf>
    <xf numFmtId="0" fontId="1" fillId="0" borderId="2" xfId="1" applyBorder="1"/>
    <xf numFmtId="4" fontId="1" fillId="0" borderId="2" xfId="0" applyNumberFormat="1" applyFont="1" applyBorder="1" applyAlignment="1">
      <alignment horizontal="right" vertical="center"/>
    </xf>
    <xf numFmtId="4" fontId="23" fillId="0" borderId="2" xfId="1" applyNumberFormat="1" applyFont="1" applyBorder="1" applyAlignment="1" applyProtection="1">
      <alignment horizontal="right" vertical="center"/>
      <protection locked="0"/>
    </xf>
    <xf numFmtId="4" fontId="1" fillId="0" borderId="2" xfId="1" applyNumberFormat="1" applyBorder="1" applyAlignment="1" applyProtection="1">
      <alignment vertical="center"/>
      <protection locked="0"/>
    </xf>
    <xf numFmtId="1" fontId="1" fillId="0" borderId="2" xfId="1" applyNumberFormat="1" applyBorder="1" applyAlignment="1" applyProtection="1">
      <alignment horizontal="center" vertical="center"/>
      <protection locked="0"/>
    </xf>
    <xf numFmtId="164" fontId="1" fillId="3" borderId="3" xfId="1" applyNumberFormat="1" applyFill="1" applyBorder="1" applyAlignment="1" applyProtection="1">
      <alignment horizont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1" fontId="3" fillId="3" borderId="4" xfId="1" applyNumberFormat="1" applyFont="1" applyFill="1" applyBorder="1" applyAlignment="1" applyProtection="1">
      <alignment horizontal="center"/>
      <protection locked="0"/>
    </xf>
    <xf numFmtId="164" fontId="1" fillId="3" borderId="4" xfId="1" applyNumberFormat="1" applyFill="1" applyBorder="1" applyAlignment="1" applyProtection="1">
      <alignment horizontal="left"/>
      <protection locked="0"/>
    </xf>
    <xf numFmtId="1" fontId="27" fillId="3" borderId="4" xfId="1" applyNumberFormat="1" applyFont="1" applyFill="1" applyBorder="1" applyAlignment="1" applyProtection="1">
      <alignment horizontal="center"/>
      <protection locked="0"/>
    </xf>
    <xf numFmtId="3" fontId="1" fillId="3" borderId="4" xfId="1" applyNumberFormat="1" applyFill="1" applyBorder="1" applyAlignment="1" applyProtection="1">
      <alignment horizontal="center"/>
      <protection locked="0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4" xfId="1" applyNumberFormat="1" applyFill="1" applyBorder="1" applyAlignment="1" applyProtection="1">
      <alignment horizontal="left" wrapText="1"/>
      <protection locked="0"/>
    </xf>
    <xf numFmtId="164" fontId="7" fillId="3" borderId="4" xfId="1" applyNumberFormat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/>
      <protection locked="0"/>
    </xf>
    <xf numFmtId="4" fontId="8" fillId="3" borderId="4" xfId="1" applyNumberFormat="1" applyFont="1" applyFill="1" applyBorder="1" applyAlignment="1" applyProtection="1">
      <alignment horizontal="right"/>
      <protection locked="0"/>
    </xf>
    <xf numFmtId="4" fontId="11" fillId="3" borderId="4" xfId="1" applyNumberFormat="1" applyFont="1" applyFill="1" applyBorder="1" applyAlignment="1" applyProtection="1">
      <alignment horizontal="right"/>
      <protection locked="0"/>
    </xf>
    <xf numFmtId="4" fontId="1" fillId="3" borderId="4" xfId="1" applyNumberFormat="1" applyFill="1" applyBorder="1" applyAlignment="1" applyProtection="1">
      <alignment horizontal="center"/>
      <protection locked="0"/>
    </xf>
    <xf numFmtId="4" fontId="1" fillId="3" borderId="4" xfId="1" applyNumberFormat="1" applyFill="1" applyBorder="1" applyProtection="1">
      <protection locked="0"/>
    </xf>
    <xf numFmtId="1" fontId="28" fillId="3" borderId="5" xfId="1" applyNumberFormat="1" applyFont="1" applyFill="1" applyBorder="1" applyAlignment="1" applyProtection="1">
      <alignment horizontal="center"/>
      <protection locked="0"/>
    </xf>
    <xf numFmtId="4" fontId="10" fillId="0" borderId="5" xfId="1" applyNumberFormat="1" applyFont="1" applyBorder="1"/>
    <xf numFmtId="4" fontId="10" fillId="0" borderId="1" xfId="1" applyNumberFormat="1" applyFont="1" applyBorder="1"/>
    <xf numFmtId="4" fontId="29" fillId="0" borderId="1" xfId="1" applyNumberFormat="1" applyFont="1" applyBorder="1"/>
    <xf numFmtId="4" fontId="10" fillId="11" borderId="1" xfId="1" applyNumberFormat="1" applyFont="1" applyFill="1" applyBorder="1"/>
    <xf numFmtId="164" fontId="1" fillId="0" borderId="6" xfId="1" applyNumberFormat="1" applyBorder="1" applyAlignment="1" applyProtection="1">
      <alignment horizontal="center" vertical="center"/>
      <protection locked="0"/>
    </xf>
    <xf numFmtId="4" fontId="1" fillId="0" borderId="0" xfId="1" applyNumberFormat="1" applyAlignment="1" applyProtection="1">
      <alignment horizontal="center" vertical="center"/>
      <protection locked="0"/>
    </xf>
    <xf numFmtId="1" fontId="6" fillId="0" borderId="0" xfId="1" applyNumberFormat="1" applyFont="1" applyAlignment="1" applyProtection="1">
      <alignment horizontal="center" vertical="center" wrapText="1"/>
      <protection locked="0"/>
    </xf>
    <xf numFmtId="164" fontId="30" fillId="0" borderId="0" xfId="1" applyNumberFormat="1" applyFont="1" applyAlignment="1" applyProtection="1">
      <alignment horizontal="left" vertical="center" wrapText="1"/>
      <protection locked="0"/>
    </xf>
    <xf numFmtId="1" fontId="27" fillId="0" borderId="0" xfId="1" applyNumberFormat="1" applyFont="1" applyAlignment="1" applyProtection="1">
      <alignment horizontal="center" vertical="center"/>
      <protection locked="0"/>
    </xf>
    <xf numFmtId="3" fontId="5" fillId="0" borderId="0" xfId="1" applyNumberFormat="1" applyFont="1" applyAlignment="1" applyProtection="1">
      <alignment horizontal="center" vertical="center" wrapText="1"/>
      <protection locked="0"/>
    </xf>
    <xf numFmtId="164" fontId="5" fillId="0" borderId="0" xfId="1" applyNumberFormat="1" applyFont="1" applyAlignment="1" applyProtection="1">
      <alignment horizontal="left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14" fontId="1" fillId="0" borderId="0" xfId="1" applyNumberFormat="1" applyAlignment="1" applyProtection="1">
      <alignment horizontal="center" vertical="center"/>
      <protection locked="0"/>
    </xf>
    <xf numFmtId="0" fontId="1" fillId="0" borderId="0" xfId="1" quotePrefix="1" applyAlignment="1" applyProtection="1">
      <alignment horizontal="center" vertical="center"/>
      <protection locked="0"/>
    </xf>
    <xf numFmtId="14" fontId="1" fillId="0" borderId="0" xfId="1" quotePrefix="1" applyNumberFormat="1" applyAlignment="1" applyProtection="1">
      <alignment horizontal="center" vertical="center"/>
      <protection locked="0"/>
    </xf>
    <xf numFmtId="4" fontId="8" fillId="0" borderId="0" xfId="1" applyNumberFormat="1" applyFont="1" applyAlignment="1" applyProtection="1">
      <alignment horizontal="right" vertical="center"/>
      <protection locked="0"/>
    </xf>
    <xf numFmtId="4" fontId="1" fillId="0" borderId="0" xfId="1" applyNumberFormat="1" applyAlignment="1" applyProtection="1">
      <alignment horizontal="right" vertical="center"/>
      <protection locked="0"/>
    </xf>
    <xf numFmtId="4" fontId="1" fillId="0" borderId="0" xfId="1" applyNumberFormat="1" applyAlignment="1" applyProtection="1">
      <alignment vertical="center"/>
      <protection locked="0"/>
    </xf>
    <xf numFmtId="1" fontId="1" fillId="0" borderId="0" xfId="1" applyNumberFormat="1" applyAlignment="1" applyProtection="1">
      <alignment horizontal="center" vertical="center"/>
      <protection locked="0"/>
    </xf>
    <xf numFmtId="4" fontId="5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4" fontId="2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left" vertical="center" wrapText="1"/>
      <protection locked="0"/>
    </xf>
    <xf numFmtId="4" fontId="2" fillId="3" borderId="8" xfId="1" applyNumberFormat="1" applyFont="1" applyFill="1" applyBorder="1" applyAlignment="1" applyProtection="1">
      <alignment vertical="center"/>
      <protection locked="0"/>
    </xf>
    <xf numFmtId="4" fontId="17" fillId="3" borderId="10" xfId="1" applyNumberFormat="1" applyFont="1" applyFill="1" applyBorder="1" applyAlignment="1">
      <alignment vertical="center"/>
    </xf>
    <xf numFmtId="4" fontId="17" fillId="3" borderId="8" xfId="1" applyNumberFormat="1" applyFont="1" applyFill="1" applyBorder="1" applyAlignment="1">
      <alignment vertical="center"/>
    </xf>
    <xf numFmtId="4" fontId="5" fillId="3" borderId="9" xfId="1" applyNumberFormat="1" applyFont="1" applyFill="1" applyBorder="1" applyAlignment="1">
      <alignment vertical="center"/>
    </xf>
    <xf numFmtId="4" fontId="2" fillId="3" borderId="10" xfId="1" applyNumberFormat="1" applyFont="1" applyFill="1" applyBorder="1" applyAlignment="1">
      <alignment vertical="center"/>
    </xf>
    <xf numFmtId="4" fontId="10" fillId="3" borderId="10" xfId="1" applyNumberFormat="1" applyFont="1" applyFill="1" applyBorder="1" applyAlignment="1">
      <alignment vertical="center"/>
    </xf>
    <xf numFmtId="4" fontId="17" fillId="0" borderId="0" xfId="1" applyNumberFormat="1" applyFont="1" applyAlignment="1">
      <alignment vertical="center"/>
    </xf>
    <xf numFmtId="164" fontId="1" fillId="0" borderId="0" xfId="1" applyNumberFormat="1" applyAlignment="1" applyProtection="1">
      <alignment horizontal="center"/>
      <protection locked="0"/>
    </xf>
    <xf numFmtId="1" fontId="3" fillId="0" borderId="0" xfId="1" applyNumberFormat="1" applyFont="1" applyAlignment="1" applyProtection="1">
      <alignment horizontal="center"/>
      <protection locked="0"/>
    </xf>
    <xf numFmtId="1" fontId="27" fillId="0" borderId="0" xfId="1" applyNumberFormat="1" applyFont="1" applyAlignment="1" applyProtection="1">
      <alignment horizontal="center"/>
      <protection locked="0"/>
    </xf>
    <xf numFmtId="3" fontId="1" fillId="0" borderId="0" xfId="1" applyNumberFormat="1" applyAlignment="1" applyProtection="1">
      <alignment horizontal="center"/>
      <protection locked="0"/>
    </xf>
    <xf numFmtId="164" fontId="1" fillId="0" borderId="0" xfId="1" applyNumberFormat="1" applyAlignment="1" applyProtection="1">
      <alignment horizontal="left" wrapText="1"/>
      <protection locked="0"/>
    </xf>
    <xf numFmtId="164" fontId="7" fillId="0" borderId="0" xfId="1" applyNumberFormat="1" applyFont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4" fontId="8" fillId="0" borderId="0" xfId="1" applyNumberFormat="1" applyFont="1" applyAlignment="1" applyProtection="1">
      <alignment horizontal="right"/>
      <protection locked="0"/>
    </xf>
    <xf numFmtId="4" fontId="11" fillId="0" borderId="0" xfId="1" applyNumberFormat="1" applyFont="1" applyAlignment="1" applyProtection="1">
      <alignment horizontal="right"/>
      <protection locked="0"/>
    </xf>
    <xf numFmtId="4" fontId="2" fillId="3" borderId="7" xfId="1" applyNumberFormat="1" applyFont="1" applyFill="1" applyBorder="1" applyAlignment="1" applyProtection="1">
      <alignment vertical="center"/>
      <protection locked="0"/>
    </xf>
    <xf numFmtId="4" fontId="2" fillId="3" borderId="9" xfId="1" applyNumberFormat="1" applyFont="1" applyFill="1" applyBorder="1" applyAlignment="1" applyProtection="1">
      <alignment vertical="center"/>
      <protection locked="0"/>
    </xf>
    <xf numFmtId="4" fontId="17" fillId="3" borderId="11" xfId="1" applyNumberFormat="1" applyFont="1" applyFill="1" applyBorder="1" applyAlignment="1">
      <alignment vertical="center"/>
    </xf>
    <xf numFmtId="4" fontId="1" fillId="0" borderId="0" xfId="1" applyNumberFormat="1" applyAlignment="1" applyProtection="1">
      <alignment horizontal="center"/>
      <protection locked="0"/>
    </xf>
    <xf numFmtId="4" fontId="1" fillId="0" borderId="0" xfId="1" applyNumberFormat="1" applyProtection="1">
      <protection locked="0"/>
    </xf>
    <xf numFmtId="1" fontId="1" fillId="0" borderId="0" xfId="1" applyNumberFormat="1" applyAlignment="1" applyProtection="1">
      <alignment horizontal="center"/>
      <protection locked="0"/>
    </xf>
    <xf numFmtId="4" fontId="1" fillId="0" borderId="0" xfId="1" applyNumberFormat="1"/>
    <xf numFmtId="4" fontId="31" fillId="0" borderId="0" xfId="1" applyNumberFormat="1" applyFont="1"/>
    <xf numFmtId="4" fontId="5" fillId="0" borderId="0" xfId="1" applyNumberFormat="1" applyFont="1"/>
    <xf numFmtId="0" fontId="1" fillId="0" borderId="0" xfId="1"/>
    <xf numFmtId="0" fontId="32" fillId="0" borderId="0" xfId="0" applyFont="1"/>
    <xf numFmtId="0" fontId="32" fillId="0" borderId="0" xfId="0" applyFont="1" applyAlignment="1">
      <alignment horizontal="left" wrapText="1"/>
    </xf>
    <xf numFmtId="4" fontId="2" fillId="3" borderId="7" xfId="1" applyNumberFormat="1" applyFont="1" applyFill="1" applyBorder="1" applyAlignment="1" applyProtection="1">
      <alignment horizontal="left" vertical="center"/>
      <protection locked="0"/>
    </xf>
    <xf numFmtId="4" fontId="2" fillId="3" borderId="8" xfId="1" applyNumberFormat="1" applyFont="1" applyFill="1" applyBorder="1" applyAlignment="1" applyProtection="1">
      <alignment horizontal="left" vertical="center"/>
      <protection locked="0"/>
    </xf>
    <xf numFmtId="4" fontId="2" fillId="3" borderId="9" xfId="1" applyNumberFormat="1" applyFont="1" applyFill="1" applyBorder="1" applyAlignment="1" applyProtection="1">
      <alignment horizontal="left" vertical="center"/>
      <protection locked="0"/>
    </xf>
    <xf numFmtId="4" fontId="2" fillId="3" borderId="7" xfId="1" applyNumberFormat="1" applyFont="1" applyFill="1" applyBorder="1" applyAlignment="1">
      <alignment horizontal="center" vertical="center"/>
    </xf>
    <xf numFmtId="4" fontId="2" fillId="3" borderId="8" xfId="1" applyNumberFormat="1" applyFont="1" applyFill="1" applyBorder="1" applyAlignment="1">
      <alignment horizontal="center" vertical="center"/>
    </xf>
    <xf numFmtId="4" fontId="2" fillId="3" borderId="10" xfId="1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</cellXfs>
  <cellStyles count="2">
    <cellStyle name="Normal" xfId="0" builtinId="0"/>
    <cellStyle name="Normal_Funcionarios2" xfId="1" xr:uid="{AE1615B5-05F6-44CE-8822-FDEBAD77BBC2}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 patternType="solid">
          <bgColor indexed="2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 patternType="lightUp">
          <bgColor indexed="4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832302</xdr:colOff>
      <xdr:row>0</xdr:row>
      <xdr:rowOff>829128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72F63-62DF-C4FE-F424-0C92A306D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0102" cy="8291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etappcpd\SEC\PORTAL%20TRANSPARENCIA\2025\Alegaciones\Ayto\5\RPT%20AYUNTAMIENTO%202024%20-%20Final%20con%200,5%25.xlsx" TargetMode="External"/><Relationship Id="rId1" Type="http://schemas.openxmlformats.org/officeDocument/2006/relationships/externalLinkPath" Target="file:///\\netappcpd\SEC\PORTAL%20TRANSPARENCIA\2025\Alegaciones\Ayto\5\RPT%20AYUNTAMIENTO%202024%20-%20Final%20con%200,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TRADA-DATOS"/>
      <sheetName val="valoracion"/>
      <sheetName val="INFORME-CONTABILIDAD"/>
      <sheetName val="COMPARATIVO"/>
      <sheetName val="RPT"/>
      <sheetName val="bak"/>
      <sheetName val=".."/>
      <sheetName val="Aux"/>
      <sheetName val="DataBase"/>
      <sheetName val="Codificacion Orgán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F5" t="str">
            <v>FCI</v>
          </cell>
          <cell r="G5" t="str">
            <v>INTEGRADOS</v>
          </cell>
          <cell r="I5">
            <v>0.23599999999999999</v>
          </cell>
          <cell r="J5">
            <v>0</v>
          </cell>
          <cell r="K5">
            <v>6.0000000000000001E-3</v>
          </cell>
          <cell r="L5">
            <v>5.5000000000000003E-4</v>
          </cell>
          <cell r="M5">
            <v>0</v>
          </cell>
        </row>
        <row r="6">
          <cell r="A6" t="str">
            <v>A1</v>
          </cell>
          <cell r="B6">
            <v>15845.9</v>
          </cell>
          <cell r="C6">
            <v>609.91999999999996</v>
          </cell>
          <cell r="D6">
            <v>2451.38</v>
          </cell>
          <cell r="F6" t="str">
            <v>FCN</v>
          </cell>
          <cell r="G6" t="str">
            <v>NUEVO INGRESO</v>
          </cell>
          <cell r="I6">
            <v>0.23599999999999999</v>
          </cell>
          <cell r="J6">
            <v>0</v>
          </cell>
          <cell r="K6">
            <v>6.0000000000000001E-3</v>
          </cell>
          <cell r="L6">
            <v>0</v>
          </cell>
          <cell r="M6">
            <v>0</v>
          </cell>
        </row>
        <row r="7">
          <cell r="A7" t="str">
            <v>A2</v>
          </cell>
          <cell r="B7">
            <v>13701.58</v>
          </cell>
          <cell r="C7">
            <v>497.31</v>
          </cell>
          <cell r="D7">
            <v>2003.62</v>
          </cell>
          <cell r="F7" t="str">
            <v>FCP</v>
          </cell>
          <cell r="G7" t="str">
            <v>POLICÍAS LOCALES</v>
          </cell>
          <cell r="I7">
            <v>0.32440000000000002</v>
          </cell>
          <cell r="J7">
            <v>0</v>
          </cell>
          <cell r="K7">
            <v>6.0000000000000001E-3</v>
          </cell>
          <cell r="L7">
            <v>0</v>
          </cell>
          <cell r="M7">
            <v>0</v>
          </cell>
        </row>
        <row r="8">
          <cell r="A8" t="str">
            <v>C1</v>
          </cell>
          <cell r="B8">
            <v>10287.6</v>
          </cell>
          <cell r="C8">
            <v>376.5</v>
          </cell>
          <cell r="D8">
            <v>1652.05</v>
          </cell>
          <cell r="F8" t="str">
            <v>FIN</v>
          </cell>
          <cell r="G8" t="str">
            <v>NUEVO INGRESO-INTERINOS</v>
          </cell>
          <cell r="I8">
            <v>0.23599999999999999</v>
          </cell>
          <cell r="J8">
            <v>5.5E-2</v>
          </cell>
          <cell r="K8">
            <v>6.0000000000000001E-3</v>
          </cell>
          <cell r="L8">
            <v>0</v>
          </cell>
          <cell r="M8">
            <v>0</v>
          </cell>
        </row>
        <row r="9">
          <cell r="A9" t="str">
            <v>C2</v>
          </cell>
          <cell r="B9">
            <v>8562.1200000000008</v>
          </cell>
          <cell r="C9">
            <v>256.3</v>
          </cell>
          <cell r="D9">
            <v>1361.62</v>
          </cell>
        </row>
        <row r="10">
          <cell r="A10" t="str">
            <v>E</v>
          </cell>
          <cell r="B10">
            <v>7836.66</v>
          </cell>
          <cell r="C10">
            <v>192.9</v>
          </cell>
          <cell r="D10">
            <v>1202.93</v>
          </cell>
        </row>
        <row r="11">
          <cell r="F11" t="str">
            <v>L</v>
          </cell>
          <cell r="G11" t="str">
            <v>LABORAL</v>
          </cell>
          <cell r="I11">
            <v>0.23599999999999999</v>
          </cell>
          <cell r="J11">
            <v>5.5E-2</v>
          </cell>
          <cell r="K11">
            <v>6.0000000000000001E-3</v>
          </cell>
          <cell r="L11">
            <v>2E-3</v>
          </cell>
        </row>
        <row r="12">
          <cell r="F12" t="str">
            <v>LI</v>
          </cell>
          <cell r="G12" t="str">
            <v>LABORAL INTERINO</v>
          </cell>
          <cell r="I12">
            <v>0.23599999999999999</v>
          </cell>
          <cell r="J12">
            <v>5.5E-2</v>
          </cell>
          <cell r="K12">
            <v>6.0000000000000001E-3</v>
          </cell>
          <cell r="L12">
            <v>2E-3</v>
          </cell>
        </row>
        <row r="14">
          <cell r="A14">
            <v>1</v>
          </cell>
          <cell r="B14">
            <v>1311.39</v>
          </cell>
          <cell r="C14">
            <v>218.57</v>
          </cell>
        </row>
        <row r="15">
          <cell r="A15">
            <v>2</v>
          </cell>
          <cell r="B15">
            <v>1551.66</v>
          </cell>
          <cell r="C15">
            <v>258.61</v>
          </cell>
        </row>
        <row r="16">
          <cell r="A16">
            <v>3</v>
          </cell>
          <cell r="B16">
            <v>1792.18</v>
          </cell>
          <cell r="C16">
            <v>298.7</v>
          </cell>
        </row>
        <row r="17">
          <cell r="A17">
            <v>4</v>
          </cell>
          <cell r="B17">
            <v>2032.33</v>
          </cell>
          <cell r="C17">
            <v>338.72</v>
          </cell>
        </row>
        <row r="18">
          <cell r="A18">
            <v>5</v>
          </cell>
          <cell r="B18">
            <v>2272.85</v>
          </cell>
          <cell r="C18">
            <v>378.81</v>
          </cell>
          <cell r="G18">
            <v>4700</v>
          </cell>
        </row>
        <row r="19">
          <cell r="A19">
            <v>6</v>
          </cell>
          <cell r="B19">
            <v>2433.19</v>
          </cell>
          <cell r="C19">
            <v>405.53</v>
          </cell>
        </row>
        <row r="20">
          <cell r="A20">
            <v>7</v>
          </cell>
          <cell r="B20">
            <v>2593.66</v>
          </cell>
          <cell r="C20">
            <v>432.28</v>
          </cell>
        </row>
        <row r="21">
          <cell r="A21">
            <v>8</v>
          </cell>
          <cell r="B21">
            <v>2753.88</v>
          </cell>
          <cell r="C21">
            <v>458.98</v>
          </cell>
        </row>
        <row r="22">
          <cell r="A22">
            <v>9</v>
          </cell>
          <cell r="B22">
            <v>2914.83</v>
          </cell>
          <cell r="C22">
            <v>485.81</v>
          </cell>
        </row>
        <row r="23">
          <cell r="A23">
            <v>10</v>
          </cell>
          <cell r="B23">
            <v>3074.93</v>
          </cell>
          <cell r="C23">
            <v>512.49</v>
          </cell>
          <cell r="G23" t="str">
            <v>I</v>
          </cell>
          <cell r="H23" t="str">
            <v>T. SUPERIOR</v>
          </cell>
          <cell r="I23">
            <v>21217.55</v>
          </cell>
          <cell r="J23">
            <v>0</v>
          </cell>
          <cell r="K23">
            <v>5016.07</v>
          </cell>
          <cell r="L23">
            <v>0</v>
          </cell>
          <cell r="M23">
            <v>0</v>
          </cell>
          <cell r="N23">
            <v>10141.82</v>
          </cell>
        </row>
        <row r="24">
          <cell r="A24">
            <v>11</v>
          </cell>
          <cell r="B24">
            <v>3395.25</v>
          </cell>
          <cell r="C24">
            <v>565.88</v>
          </cell>
          <cell r="G24" t="str">
            <v>II</v>
          </cell>
          <cell r="H24" t="str">
            <v>T. MEDIO</v>
          </cell>
          <cell r="I24">
            <v>17162.189999999999</v>
          </cell>
          <cell r="J24">
            <v>0</v>
          </cell>
          <cell r="K24">
            <v>4325.87</v>
          </cell>
          <cell r="L24">
            <v>0</v>
          </cell>
          <cell r="M24">
            <v>0</v>
          </cell>
          <cell r="N24">
            <v>7912.16</v>
          </cell>
        </row>
        <row r="25">
          <cell r="A25">
            <v>12</v>
          </cell>
          <cell r="B25">
            <v>3716.19</v>
          </cell>
          <cell r="C25">
            <v>619.37</v>
          </cell>
          <cell r="G25" t="str">
            <v>III</v>
          </cell>
          <cell r="H25" t="str">
            <v>ADMINISTRATIVO</v>
          </cell>
          <cell r="I25">
            <v>14410.52</v>
          </cell>
          <cell r="J25">
            <v>0</v>
          </cell>
          <cell r="K25">
            <v>3045.31</v>
          </cell>
          <cell r="L25">
            <v>0</v>
          </cell>
          <cell r="M25">
            <v>0</v>
          </cell>
          <cell r="N25">
            <v>6783.59</v>
          </cell>
        </row>
        <row r="26">
          <cell r="A26">
            <v>13</v>
          </cell>
          <cell r="B26">
            <v>4037.24</v>
          </cell>
          <cell r="C26">
            <v>672.87</v>
          </cell>
          <cell r="G26" t="str">
            <v>IV</v>
          </cell>
          <cell r="H26" t="str">
            <v>AUXILIARES</v>
          </cell>
          <cell r="I26">
            <v>13003.29</v>
          </cell>
          <cell r="J26">
            <v>0</v>
          </cell>
          <cell r="K26">
            <v>2628.42</v>
          </cell>
          <cell r="L26">
            <v>0</v>
          </cell>
          <cell r="M26">
            <v>0</v>
          </cell>
          <cell r="N26">
            <v>5640.71</v>
          </cell>
        </row>
        <row r="27">
          <cell r="A27">
            <v>14</v>
          </cell>
          <cell r="B27">
            <v>4358.42</v>
          </cell>
          <cell r="C27">
            <v>726.4</v>
          </cell>
          <cell r="G27" t="str">
            <v>V</v>
          </cell>
          <cell r="H27" t="str">
            <v>OFICIAL 1ª</v>
          </cell>
          <cell r="I27">
            <v>13002.42</v>
          </cell>
          <cell r="J27">
            <v>0</v>
          </cell>
          <cell r="K27">
            <v>2628.44</v>
          </cell>
          <cell r="L27">
            <v>0</v>
          </cell>
          <cell r="M27">
            <v>0</v>
          </cell>
          <cell r="N27">
            <v>5102.32</v>
          </cell>
        </row>
        <row r="28">
          <cell r="A28">
            <v>15</v>
          </cell>
          <cell r="B28">
            <v>4678.62</v>
          </cell>
          <cell r="C28">
            <v>779.77</v>
          </cell>
          <cell r="G28" t="str">
            <v>VI</v>
          </cell>
          <cell r="H28" t="str">
            <v>OFICIAL 2ª</v>
          </cell>
          <cell r="I28">
            <v>13002.42</v>
          </cell>
          <cell r="J28">
            <v>0</v>
          </cell>
          <cell r="K28">
            <v>2181.54</v>
          </cell>
          <cell r="L28">
            <v>0</v>
          </cell>
          <cell r="M28">
            <v>0</v>
          </cell>
          <cell r="N28">
            <v>5062.32</v>
          </cell>
        </row>
        <row r="29">
          <cell r="A29">
            <v>16</v>
          </cell>
          <cell r="B29">
            <v>5000.04</v>
          </cell>
          <cell r="C29">
            <v>833.34</v>
          </cell>
          <cell r="G29" t="str">
            <v>VII</v>
          </cell>
          <cell r="H29" t="str">
            <v>PEON</v>
          </cell>
          <cell r="I29">
            <v>12704.88</v>
          </cell>
          <cell r="J29">
            <v>0</v>
          </cell>
          <cell r="K29">
            <v>1489.98</v>
          </cell>
          <cell r="L29">
            <v>0</v>
          </cell>
          <cell r="M29">
            <v>0</v>
          </cell>
          <cell r="N29">
            <v>5027.74</v>
          </cell>
        </row>
        <row r="30">
          <cell r="A30">
            <v>17</v>
          </cell>
          <cell r="B30">
            <v>5320.12</v>
          </cell>
          <cell r="C30">
            <v>886.69</v>
          </cell>
          <cell r="G30" t="str">
            <v>VII-20H</v>
          </cell>
          <cell r="H30" t="str">
            <v>PEÓN 20H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18</v>
          </cell>
          <cell r="B31">
            <v>5641.05</v>
          </cell>
          <cell r="C31">
            <v>940.18</v>
          </cell>
          <cell r="G31" t="str">
            <v>VII-32H</v>
          </cell>
          <cell r="H31" t="str">
            <v>PEÓN 32,5 H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19</v>
          </cell>
          <cell r="B32">
            <v>5961.98</v>
          </cell>
          <cell r="C32">
            <v>993.66</v>
          </cell>
          <cell r="G32" t="str">
            <v>VII-RB</v>
          </cell>
          <cell r="H32" t="str">
            <v>PEON - R.B.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20</v>
          </cell>
          <cell r="B33">
            <v>6282.55</v>
          </cell>
          <cell r="C33">
            <v>1047.0899999999999</v>
          </cell>
          <cell r="G33" t="str">
            <v>V-RB</v>
          </cell>
          <cell r="H33" t="str">
            <v>OFICIAL 1ª-R.B.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21</v>
          </cell>
          <cell r="B34">
            <v>6763.33</v>
          </cell>
          <cell r="C34">
            <v>1127.22</v>
          </cell>
        </row>
        <row r="35">
          <cell r="A35">
            <v>22</v>
          </cell>
          <cell r="B35">
            <v>7284.64</v>
          </cell>
          <cell r="C35">
            <v>1214.1099999999999</v>
          </cell>
        </row>
        <row r="36">
          <cell r="A36">
            <v>23</v>
          </cell>
          <cell r="B36">
            <v>7807.28</v>
          </cell>
          <cell r="C36">
            <v>1301.21</v>
          </cell>
        </row>
        <row r="37">
          <cell r="A37">
            <v>24</v>
          </cell>
          <cell r="B37">
            <v>8328.7099999999991</v>
          </cell>
          <cell r="C37">
            <v>1388.12</v>
          </cell>
          <cell r="G37" t="str">
            <v>D</v>
          </cell>
          <cell r="H37" t="str">
            <v>OPERARIO FONTANERO</v>
          </cell>
          <cell r="I37">
            <v>6.7000000000000004E-2</v>
          </cell>
          <cell r="K37">
            <v>0</v>
          </cell>
          <cell r="L37">
            <v>0</v>
          </cell>
        </row>
        <row r="38">
          <cell r="A38">
            <v>25</v>
          </cell>
          <cell r="B38">
            <v>8850.8700000000008</v>
          </cell>
          <cell r="C38">
            <v>1475.15</v>
          </cell>
          <cell r="G38" t="str">
            <v>CNAE</v>
          </cell>
          <cell r="H38" t="str">
            <v>ADMINISTRACION PUBLICA</v>
          </cell>
          <cell r="I38">
            <v>1.6500000000000001E-2</v>
          </cell>
          <cell r="K38">
            <v>1</v>
          </cell>
          <cell r="L38">
            <v>6.4799999999999996E-2</v>
          </cell>
        </row>
        <row r="39">
          <cell r="A39">
            <v>26</v>
          </cell>
          <cell r="B39">
            <v>9976.09</v>
          </cell>
          <cell r="C39">
            <v>1662.68</v>
          </cell>
          <cell r="G39" t="str">
            <v>A</v>
          </cell>
          <cell r="H39" t="str">
            <v>OFICINAS</v>
          </cell>
          <cell r="I39">
            <v>1.4999999999999999E-2</v>
          </cell>
          <cell r="K39">
            <v>2</v>
          </cell>
          <cell r="L39">
            <v>0.1242</v>
          </cell>
        </row>
        <row r="40">
          <cell r="A40">
            <v>27</v>
          </cell>
          <cell r="B40">
            <v>11370.84</v>
          </cell>
          <cell r="C40">
            <v>1895.14</v>
          </cell>
          <cell r="G40" t="str">
            <v>H</v>
          </cell>
          <cell r="H40" t="str">
            <v>POLICIA LOCAL Y G.</v>
          </cell>
          <cell r="I40">
            <v>3.5999999999999997E-2</v>
          </cell>
          <cell r="K40">
            <v>3</v>
          </cell>
          <cell r="L40">
            <v>0.17280000000000001</v>
          </cell>
        </row>
        <row r="41">
          <cell r="A41">
            <v>28</v>
          </cell>
          <cell r="B41">
            <v>11721.04</v>
          </cell>
          <cell r="C41">
            <v>1953.51</v>
          </cell>
          <cell r="G41" t="str">
            <v>G</v>
          </cell>
          <cell r="H41" t="str">
            <v>LIMPIEZA</v>
          </cell>
          <cell r="I41">
            <v>3.5999999999999997E-2</v>
          </cell>
          <cell r="K41">
            <v>4</v>
          </cell>
          <cell r="L41">
            <v>0.22140000000000001</v>
          </cell>
        </row>
        <row r="42">
          <cell r="A42">
            <v>29</v>
          </cell>
          <cell r="B42">
            <v>12415.03</v>
          </cell>
          <cell r="C42">
            <v>2069.17</v>
          </cell>
          <cell r="K42">
            <v>5</v>
          </cell>
          <cell r="L42">
            <v>0.25</v>
          </cell>
        </row>
        <row r="43">
          <cell r="A43">
            <v>30</v>
          </cell>
          <cell r="B43">
            <v>13841.48</v>
          </cell>
          <cell r="C43">
            <v>2306.91</v>
          </cell>
          <cell r="K43">
            <v>6</v>
          </cell>
          <cell r="L43">
            <v>0.35720000000000002</v>
          </cell>
        </row>
        <row r="44">
          <cell r="K44">
            <v>7</v>
          </cell>
          <cell r="L44">
            <v>0.4652</v>
          </cell>
        </row>
        <row r="45">
          <cell r="K45">
            <v>8</v>
          </cell>
          <cell r="L45">
            <v>0.5948</v>
          </cell>
        </row>
        <row r="46">
          <cell r="K46">
            <v>9</v>
          </cell>
          <cell r="L46">
            <v>0.6</v>
          </cell>
        </row>
        <row r="62">
          <cell r="A62" t="str">
            <v>A1</v>
          </cell>
          <cell r="B62">
            <v>814.86</v>
          </cell>
          <cell r="C62">
            <v>31.38</v>
          </cell>
        </row>
        <row r="63">
          <cell r="A63" t="str">
            <v>A2</v>
          </cell>
          <cell r="B63">
            <v>832.74</v>
          </cell>
          <cell r="C63">
            <v>30.21</v>
          </cell>
        </row>
        <row r="64">
          <cell r="A64" t="str">
            <v>C1</v>
          </cell>
          <cell r="B64">
            <v>740.97</v>
          </cell>
          <cell r="C64">
            <v>27.08</v>
          </cell>
        </row>
        <row r="65">
          <cell r="A65" t="str">
            <v>C2</v>
          </cell>
          <cell r="B65">
            <v>707.01</v>
          </cell>
          <cell r="C65">
            <v>21.13</v>
          </cell>
        </row>
        <row r="66">
          <cell r="A66" t="str">
            <v>E</v>
          </cell>
          <cell r="B66">
            <v>653.05999999999995</v>
          </cell>
          <cell r="C66">
            <v>16.079999999999998</v>
          </cell>
        </row>
      </sheetData>
      <sheetData sheetId="9">
        <row r="2">
          <cell r="A2">
            <v>1</v>
          </cell>
          <cell r="B2" t="str">
            <v>Alcaldía</v>
          </cell>
          <cell r="C2" t="str">
            <v>ALC</v>
          </cell>
          <cell r="D2" t="str">
            <v>Alcaldía</v>
          </cell>
          <cell r="E2" t="str">
            <v>Alcaldía</v>
          </cell>
          <cell r="F2">
            <v>1</v>
          </cell>
        </row>
        <row r="3">
          <cell r="A3">
            <v>2</v>
          </cell>
          <cell r="B3" t="str">
            <v>Prensa y protocolo</v>
          </cell>
          <cell r="C3" t="str">
            <v>PRS</v>
          </cell>
          <cell r="D3" t="str">
            <v>Alcaldía</v>
          </cell>
          <cell r="E3" t="str">
            <v>Alcaldía</v>
          </cell>
          <cell r="F3">
            <v>1</v>
          </cell>
        </row>
        <row r="4">
          <cell r="A4">
            <v>3</v>
          </cell>
          <cell r="B4" t="str">
            <v>Coordinación y SS. Generales</v>
          </cell>
          <cell r="C4" t="str">
            <v>CSG</v>
          </cell>
          <cell r="D4" t="str">
            <v>Atención Ciudada y Régimen Interior</v>
          </cell>
          <cell r="E4" t="str">
            <v>Servicios Generales</v>
          </cell>
          <cell r="F4">
            <v>1</v>
          </cell>
        </row>
        <row r="5">
          <cell r="A5">
            <v>4</v>
          </cell>
          <cell r="B5" t="str">
            <v>Seguridad Ciudadana</v>
          </cell>
          <cell r="C5" t="str">
            <v>SEG</v>
          </cell>
          <cell r="D5" t="str">
            <v>Seguridad Ciudadana</v>
          </cell>
          <cell r="E5" t="str">
            <v>Seguridad Ciudadana</v>
          </cell>
          <cell r="F5">
            <v>8</v>
          </cell>
        </row>
        <row r="6">
          <cell r="A6">
            <v>5</v>
          </cell>
          <cell r="B6" t="str">
            <v>Secretaría General</v>
          </cell>
          <cell r="C6" t="str">
            <v>SEC</v>
          </cell>
          <cell r="D6" t="str">
            <v>Secretaría General</v>
          </cell>
          <cell r="E6" t="str">
            <v>Secretaría General</v>
          </cell>
          <cell r="F6">
            <v>2</v>
          </cell>
        </row>
        <row r="7">
          <cell r="A7">
            <v>6</v>
          </cell>
          <cell r="B7" t="str">
            <v>Atención Social</v>
          </cell>
          <cell r="C7" t="str">
            <v>ATS</v>
          </cell>
          <cell r="D7" t="str">
            <v>Atención Social</v>
          </cell>
          <cell r="E7" t="str">
            <v>Bienestar Social y ss. A la ciudadanía</v>
          </cell>
          <cell r="F7">
            <v>3</v>
          </cell>
        </row>
        <row r="8">
          <cell r="A8">
            <v>7</v>
          </cell>
          <cell r="B8" t="str">
            <v>Menores</v>
          </cell>
          <cell r="C8" t="str">
            <v>MEN</v>
          </cell>
          <cell r="D8" t="str">
            <v>Menores</v>
          </cell>
          <cell r="E8" t="str">
            <v>Bienestar Social y ss. A la ciudadanía</v>
          </cell>
          <cell r="F8">
            <v>3</v>
          </cell>
        </row>
        <row r="9">
          <cell r="A9">
            <v>8</v>
          </cell>
          <cell r="B9" t="str">
            <v>Consumo</v>
          </cell>
          <cell r="C9" t="str">
            <v>CSM</v>
          </cell>
          <cell r="D9" t="str">
            <v>Consumo</v>
          </cell>
          <cell r="E9" t="str">
            <v>Consumo</v>
          </cell>
          <cell r="F9">
            <v>3</v>
          </cell>
        </row>
        <row r="10">
          <cell r="A10">
            <v>9</v>
          </cell>
          <cell r="B10" t="str">
            <v>Cultura</v>
          </cell>
          <cell r="C10" t="str">
            <v>CUL</v>
          </cell>
          <cell r="D10" t="str">
            <v>Cultura</v>
          </cell>
          <cell r="E10" t="str">
            <v>Educación, Cultura y Juventud</v>
          </cell>
          <cell r="F10">
            <v>4</v>
          </cell>
        </row>
        <row r="11">
          <cell r="A11">
            <v>10</v>
          </cell>
          <cell r="B11" t="str">
            <v>Juventud</v>
          </cell>
          <cell r="C11" t="str">
            <v>JUV</v>
          </cell>
          <cell r="D11" t="str">
            <v>Juventud</v>
          </cell>
          <cell r="E11" t="str">
            <v>Educación, Cultura y Juventud</v>
          </cell>
          <cell r="F11">
            <v>4</v>
          </cell>
        </row>
        <row r="12">
          <cell r="A12">
            <v>11</v>
          </cell>
          <cell r="B12" t="str">
            <v>Discapacidad</v>
          </cell>
          <cell r="C12" t="str">
            <v>DIS</v>
          </cell>
          <cell r="D12" t="str">
            <v>Atención Social</v>
          </cell>
          <cell r="E12" t="str">
            <v>Bienestar Social y ss. A la ciudadanía</v>
          </cell>
          <cell r="F12">
            <v>3</v>
          </cell>
        </row>
        <row r="13">
          <cell r="A13">
            <v>12</v>
          </cell>
          <cell r="B13" t="str">
            <v>Intervención</v>
          </cell>
          <cell r="C13" t="str">
            <v>INT</v>
          </cell>
          <cell r="D13" t="str">
            <v>Intervención</v>
          </cell>
          <cell r="E13" t="str">
            <v>Servicios Económicos</v>
          </cell>
          <cell r="F13">
            <v>5</v>
          </cell>
        </row>
        <row r="14">
          <cell r="A14">
            <v>13</v>
          </cell>
          <cell r="B14" t="str">
            <v>Tesorería</v>
          </cell>
          <cell r="C14" t="str">
            <v>TES</v>
          </cell>
          <cell r="D14" t="str">
            <v>Tesorería</v>
          </cell>
          <cell r="E14" t="str">
            <v>Servicios Económicos</v>
          </cell>
          <cell r="F14">
            <v>5</v>
          </cell>
        </row>
        <row r="15">
          <cell r="A15">
            <v>14</v>
          </cell>
          <cell r="B15" t="str">
            <v>Gestión Presupuestaria</v>
          </cell>
          <cell r="C15" t="str">
            <v>PRE</v>
          </cell>
          <cell r="D15" t="str">
            <v>Gestión y Planificación Presupuestaria</v>
          </cell>
          <cell r="E15" t="str">
            <v>Servicios Económicos</v>
          </cell>
          <cell r="F15">
            <v>5</v>
          </cell>
        </row>
        <row r="16">
          <cell r="A16">
            <v>15</v>
          </cell>
          <cell r="B16" t="str">
            <v>Contratación</v>
          </cell>
          <cell r="C16" t="str">
            <v>CON</v>
          </cell>
          <cell r="D16" t="str">
            <v>RR.HH., Contratación y Patrimonio</v>
          </cell>
          <cell r="E16" t="str">
            <v>Servicios Generales</v>
          </cell>
          <cell r="F16">
            <v>6</v>
          </cell>
        </row>
        <row r="17">
          <cell r="A17">
            <v>16</v>
          </cell>
          <cell r="B17" t="str">
            <v>Patrimonio</v>
          </cell>
          <cell r="C17" t="str">
            <v>PAT</v>
          </cell>
          <cell r="D17" t="str">
            <v>RR.HH., Contratación y Patrimonio</v>
          </cell>
          <cell r="E17" t="str">
            <v>Servicios Generales</v>
          </cell>
          <cell r="F17">
            <v>6</v>
          </cell>
        </row>
        <row r="18">
          <cell r="A18">
            <v>17</v>
          </cell>
          <cell r="B18" t="str">
            <v>Archivo</v>
          </cell>
          <cell r="C18" t="str">
            <v>ARC</v>
          </cell>
          <cell r="D18" t="str">
            <v>Servicios Generales</v>
          </cell>
          <cell r="E18" t="str">
            <v>Servicios Generales</v>
          </cell>
          <cell r="F18">
            <v>6</v>
          </cell>
        </row>
        <row r="19">
          <cell r="A19">
            <v>18</v>
          </cell>
          <cell r="B19" t="str">
            <v>Atención Ciudadana y Regimen Interior</v>
          </cell>
          <cell r="C19" t="str">
            <v>ATC</v>
          </cell>
          <cell r="D19" t="str">
            <v>Atención Ciudadana y Régimen Interior</v>
          </cell>
          <cell r="E19" t="str">
            <v>Servicios Generales</v>
          </cell>
          <cell r="F19">
            <v>2</v>
          </cell>
        </row>
        <row r="20">
          <cell r="A20">
            <v>19</v>
          </cell>
          <cell r="B20" t="str">
            <v>Nuevas Tecnologías</v>
          </cell>
          <cell r="C20" t="str">
            <v>NTE</v>
          </cell>
          <cell r="D20" t="str">
            <v>Nuevas Tecnologías</v>
          </cell>
          <cell r="E20" t="str">
            <v>Servicios Generales</v>
          </cell>
          <cell r="F20">
            <v>6</v>
          </cell>
        </row>
        <row r="21">
          <cell r="A21">
            <v>20</v>
          </cell>
          <cell r="B21" t="str">
            <v>Fiestas</v>
          </cell>
          <cell r="C21" t="str">
            <v>FIE</v>
          </cell>
          <cell r="D21" t="str">
            <v>Fiestas</v>
          </cell>
          <cell r="E21" t="str">
            <v>Educación, Cultura y Juventud</v>
          </cell>
          <cell r="F21">
            <v>4</v>
          </cell>
        </row>
        <row r="22">
          <cell r="A22">
            <v>21</v>
          </cell>
          <cell r="B22" t="str">
            <v>Agricultura</v>
          </cell>
          <cell r="C22" t="str">
            <v>AGR</v>
          </cell>
          <cell r="D22" t="str">
            <v>Poryectos Municipales, Infraestructura y Medio Ambiente</v>
          </cell>
          <cell r="E22" t="str">
            <v>Servicios Territoriales</v>
          </cell>
          <cell r="F22">
            <v>7</v>
          </cell>
        </row>
        <row r="23">
          <cell r="A23">
            <v>22</v>
          </cell>
          <cell r="B23" t="str">
            <v>Turismo</v>
          </cell>
          <cell r="C23" t="str">
            <v>TUR</v>
          </cell>
          <cell r="D23" t="str">
            <v>Turismo</v>
          </cell>
          <cell r="E23" t="str">
            <v>Educación, Cultura y Juventud</v>
          </cell>
          <cell r="F23">
            <v>7</v>
          </cell>
        </row>
        <row r="24">
          <cell r="A24">
            <v>23</v>
          </cell>
          <cell r="B24" t="str">
            <v>Comercio</v>
          </cell>
          <cell r="C24" t="str">
            <v>COM</v>
          </cell>
          <cell r="D24" t="str">
            <v>Promoción Económica</v>
          </cell>
          <cell r="E24" t="str">
            <v>Promoción Económica</v>
          </cell>
          <cell r="F24">
            <v>7</v>
          </cell>
        </row>
        <row r="25">
          <cell r="A25">
            <v>24</v>
          </cell>
          <cell r="B25" t="str">
            <v>Personal</v>
          </cell>
          <cell r="C25" t="str">
            <v>PER</v>
          </cell>
          <cell r="D25" t="str">
            <v>RR.HH., Contratación y Patrimonio</v>
          </cell>
          <cell r="E25" t="str">
            <v>Servicios Generales</v>
          </cell>
          <cell r="F25">
            <v>7</v>
          </cell>
        </row>
        <row r="26">
          <cell r="A26">
            <v>25</v>
          </cell>
          <cell r="B26" t="str">
            <v>Bienestar Social</v>
          </cell>
          <cell r="C26" t="str">
            <v>BSO</v>
          </cell>
          <cell r="D26" t="str">
            <v>Bienestar Social</v>
          </cell>
          <cell r="E26" t="str">
            <v>Bienestar Social y ss. A la ciudadanía</v>
          </cell>
          <cell r="F26">
            <v>3</v>
          </cell>
        </row>
        <row r="27">
          <cell r="A27">
            <v>26</v>
          </cell>
          <cell r="B27" t="str">
            <v>Poryectos Municipales, Infraestructura y Medio Ambiente</v>
          </cell>
          <cell r="C27" t="str">
            <v>UPO</v>
          </cell>
          <cell r="D27" t="str">
            <v>Poryectos Municipales, Infraestructura y Medio Ambiente</v>
          </cell>
          <cell r="E27" t="str">
            <v>Servicios Territoriales</v>
          </cell>
          <cell r="F27">
            <v>7</v>
          </cell>
        </row>
        <row r="28">
          <cell r="A28">
            <v>27</v>
          </cell>
          <cell r="B28" t="str">
            <v>Oficinas descentralizadas</v>
          </cell>
          <cell r="C28" t="str">
            <v>OFD</v>
          </cell>
          <cell r="D28" t="str">
            <v>Atención Ciudada y Régimen Interior</v>
          </cell>
          <cell r="E28" t="str">
            <v>Servicios Generales</v>
          </cell>
          <cell r="F28">
            <v>2</v>
          </cell>
        </row>
        <row r="29">
          <cell r="A29">
            <v>28</v>
          </cell>
          <cell r="B29" t="str">
            <v>Sistemas Informáticos y Modernización Admva</v>
          </cell>
          <cell r="C29" t="str">
            <v>SIM</v>
          </cell>
          <cell r="D29" t="str">
            <v>Sistemas Informáticos y Modernización Admva</v>
          </cell>
          <cell r="E29" t="str">
            <v>Servicios Informáticos</v>
          </cell>
          <cell r="F29">
            <v>6</v>
          </cell>
        </row>
        <row r="30">
          <cell r="A30">
            <v>29</v>
          </cell>
          <cell r="B30" t="str">
            <v>Empleo</v>
          </cell>
          <cell r="C30" t="str">
            <v>EMP</v>
          </cell>
          <cell r="D30" t="str">
            <v>Empleo</v>
          </cell>
          <cell r="E30" t="str">
            <v>Empleo</v>
          </cell>
        </row>
        <row r="31">
          <cell r="A31">
            <v>30</v>
          </cell>
          <cell r="B31" t="str">
            <v>Actividades Recreativas</v>
          </cell>
          <cell r="C31" t="str">
            <v>ACH</v>
          </cell>
          <cell r="D31" t="str">
            <v>Actividades Recreativas</v>
          </cell>
          <cell r="E31" t="str">
            <v>Educación, Cultura y Juventud</v>
          </cell>
        </row>
        <row r="32">
          <cell r="A32">
            <v>31</v>
          </cell>
          <cell r="B32" t="str">
            <v>Deportes</v>
          </cell>
          <cell r="C32" t="str">
            <v>DEP</v>
          </cell>
          <cell r="D32" t="str">
            <v>Deportes</v>
          </cell>
          <cell r="E32" t="str">
            <v>Educación, Cultura y Juventud</v>
          </cell>
        </row>
        <row r="33">
          <cell r="A33" t="str">
            <v>----</v>
          </cell>
          <cell r="B33" t="str">
            <v>Gabinete Alcaldía</v>
          </cell>
          <cell r="C33" t="str">
            <v>GAB</v>
          </cell>
          <cell r="D33" t="str">
            <v>Gabinete Alcaldía</v>
          </cell>
          <cell r="E33" t="str">
            <v>Gabinete Alcaldía</v>
          </cell>
        </row>
        <row r="34">
          <cell r="A34">
            <v>32</v>
          </cell>
          <cell r="B34" t="str">
            <v>Organos Colegiados</v>
          </cell>
          <cell r="C34" t="str">
            <v>COL</v>
          </cell>
          <cell r="D34" t="str">
            <v>Organos Colegiados</v>
          </cell>
          <cell r="E34" t="str">
            <v>Organos Colegiados</v>
          </cell>
        </row>
        <row r="35">
          <cell r="A35">
            <v>33</v>
          </cell>
          <cell r="B35" t="str">
            <v>Grupos Políticos y Altos Cargos</v>
          </cell>
          <cell r="C35" t="str">
            <v>GPO</v>
          </cell>
          <cell r="D35" t="str">
            <v>Grupos Políticos y Altos Cargos</v>
          </cell>
          <cell r="E35" t="str">
            <v>Grupos Políticos y Altos Cargos</v>
          </cell>
        </row>
        <row r="36">
          <cell r="A36">
            <v>34</v>
          </cell>
          <cell r="B36" t="str">
            <v>Infancia</v>
          </cell>
          <cell r="C36" t="str">
            <v>INF</v>
          </cell>
          <cell r="D36" t="str">
            <v>Infancia</v>
          </cell>
          <cell r="E36" t="str">
            <v>Infancia</v>
          </cell>
        </row>
        <row r="37">
          <cell r="A37">
            <v>35</v>
          </cell>
          <cell r="B37" t="str">
            <v>Familia</v>
          </cell>
          <cell r="C37" t="str">
            <v>FAM</v>
          </cell>
          <cell r="D37" t="str">
            <v>Familia</v>
          </cell>
          <cell r="E37" t="str">
            <v>Familia</v>
          </cell>
        </row>
        <row r="38">
          <cell r="A38">
            <v>36</v>
          </cell>
          <cell r="B38" t="str">
            <v>Drogodependencias</v>
          </cell>
          <cell r="C38" t="str">
            <v>DRO</v>
          </cell>
          <cell r="D38" t="str">
            <v>Drogodependencias</v>
          </cell>
          <cell r="E38" t="str">
            <v>Drogodependencias</v>
          </cell>
        </row>
        <row r="39">
          <cell r="A39">
            <v>37</v>
          </cell>
          <cell r="B39" t="str">
            <v>Empleo</v>
          </cell>
          <cell r="C39" t="str">
            <v>EMP</v>
          </cell>
          <cell r="D39" t="str">
            <v>Empleo</v>
          </cell>
          <cell r="E39" t="str">
            <v>Empleo</v>
          </cell>
        </row>
        <row r="40">
          <cell r="A40">
            <v>38</v>
          </cell>
          <cell r="B40" t="str">
            <v>Formación Ocupacional</v>
          </cell>
          <cell r="C40" t="str">
            <v>FOR</v>
          </cell>
          <cell r="D40" t="str">
            <v>Formación Ocupacional</v>
          </cell>
          <cell r="E40" t="str">
            <v>Formación Ocupacional</v>
          </cell>
        </row>
        <row r="41">
          <cell r="A41">
            <v>39</v>
          </cell>
          <cell r="B41" t="str">
            <v>Educación</v>
          </cell>
          <cell r="C41" t="str">
            <v>EDU</v>
          </cell>
          <cell r="D41" t="str">
            <v>Educación</v>
          </cell>
          <cell r="E41" t="str">
            <v>Educación</v>
          </cell>
        </row>
        <row r="42">
          <cell r="A42">
            <v>40</v>
          </cell>
          <cell r="B42" t="str">
            <v>Patrimonio Artístico</v>
          </cell>
          <cell r="C42" t="str">
            <v>PAA</v>
          </cell>
          <cell r="D42" t="str">
            <v>Patrimonio Artístico</v>
          </cell>
          <cell r="E42" t="str">
            <v>Patrimonio Artístico</v>
          </cell>
        </row>
        <row r="43">
          <cell r="A43">
            <v>41</v>
          </cell>
          <cell r="B43" t="str">
            <v>Participación Ciudadana</v>
          </cell>
          <cell r="C43" t="str">
            <v>PCI</v>
          </cell>
          <cell r="D43" t="str">
            <v>Participación Ciudadana</v>
          </cell>
          <cell r="E43" t="str">
            <v>Participación Ciudadana</v>
          </cell>
        </row>
        <row r="44">
          <cell r="A44">
            <v>42</v>
          </cell>
          <cell r="B44" t="str">
            <v>Mujer</v>
          </cell>
          <cell r="C44" t="str">
            <v>MUJ</v>
          </cell>
          <cell r="D44" t="str">
            <v>Mujer</v>
          </cell>
          <cell r="E44" t="str">
            <v>Mujer</v>
          </cell>
        </row>
        <row r="45">
          <cell r="A45">
            <v>43</v>
          </cell>
          <cell r="B45" t="str">
            <v>Mayores</v>
          </cell>
          <cell r="C45" t="str">
            <v>MAY</v>
          </cell>
          <cell r="D45" t="str">
            <v>Mayores</v>
          </cell>
          <cell r="E45" t="str">
            <v>Mayores</v>
          </cell>
        </row>
        <row r="46">
          <cell r="A46">
            <v>44</v>
          </cell>
          <cell r="B46" t="str">
            <v>Medio Ambiente Urbano (Residuos)</v>
          </cell>
          <cell r="C46" t="str">
            <v>MAU</v>
          </cell>
          <cell r="D46" t="str">
            <v>Medio Ambiente Urbano (Residuos)</v>
          </cell>
          <cell r="E46" t="str">
            <v>Medio Ambiente Urbano (Residuos)</v>
          </cell>
        </row>
        <row r="47">
          <cell r="A47">
            <v>45</v>
          </cell>
          <cell r="B47" t="str">
            <v>Urbanismo</v>
          </cell>
          <cell r="C47" t="str">
            <v>URB</v>
          </cell>
          <cell r="D47" t="str">
            <v>Urbanismo</v>
          </cell>
          <cell r="E47" t="str">
            <v>Urbanismo</v>
          </cell>
        </row>
        <row r="48">
          <cell r="A48">
            <v>46</v>
          </cell>
          <cell r="B48" t="str">
            <v>Medio Ambiente</v>
          </cell>
          <cell r="C48" t="str">
            <v>MDA</v>
          </cell>
          <cell r="D48" t="str">
            <v>Medio Ambiente</v>
          </cell>
          <cell r="E48" t="str">
            <v>Medio Ambiente</v>
          </cell>
        </row>
        <row r="49">
          <cell r="A49">
            <v>47</v>
          </cell>
          <cell r="B49" t="str">
            <v>-----</v>
          </cell>
          <cell r="C49" t="str">
            <v>-----</v>
          </cell>
          <cell r="D49" t="str">
            <v>-----</v>
          </cell>
          <cell r="E49" t="str">
            <v>-----</v>
          </cell>
        </row>
        <row r="50">
          <cell r="A50">
            <v>48</v>
          </cell>
          <cell r="B50" t="str">
            <v>-----</v>
          </cell>
          <cell r="C50" t="str">
            <v>-----</v>
          </cell>
          <cell r="D50" t="str">
            <v>-----</v>
          </cell>
          <cell r="E50" t="str">
            <v>-----</v>
          </cell>
        </row>
        <row r="51">
          <cell r="A51">
            <v>49</v>
          </cell>
          <cell r="B51" t="str">
            <v>Servicios</v>
          </cell>
          <cell r="C51" t="str">
            <v>SRV</v>
          </cell>
          <cell r="D51" t="str">
            <v>Servicios</v>
          </cell>
          <cell r="E51" t="str">
            <v>Servicios</v>
          </cell>
        </row>
        <row r="52">
          <cell r="A52">
            <v>50</v>
          </cell>
          <cell r="B52" t="str">
            <v>Sanidad</v>
          </cell>
          <cell r="C52" t="str">
            <v>SAN</v>
          </cell>
          <cell r="D52" t="str">
            <v>Sanidad</v>
          </cell>
          <cell r="E52" t="str">
            <v>Educación, Cultura y Juventud</v>
          </cell>
        </row>
        <row r="53">
          <cell r="A53">
            <v>51</v>
          </cell>
          <cell r="B53" t="str">
            <v>Transporte</v>
          </cell>
          <cell r="C53" t="str">
            <v>TRS</v>
          </cell>
          <cell r="D53" t="str">
            <v>Transporte</v>
          </cell>
          <cell r="E53" t="str">
            <v>Transporte</v>
          </cell>
        </row>
        <row r="54">
          <cell r="A54">
            <v>52</v>
          </cell>
          <cell r="B54" t="str">
            <v>Empresa Municipal de Servicios (Realserv)</v>
          </cell>
          <cell r="C54" t="str">
            <v>RSV</v>
          </cell>
          <cell r="D54" t="str">
            <v>Empresa Municipal de Servicios (Realserv)</v>
          </cell>
          <cell r="E54" t="str">
            <v>Empresa Municipal de Servicios (Realserv)</v>
          </cell>
        </row>
        <row r="55">
          <cell r="A55">
            <v>53</v>
          </cell>
          <cell r="B55" t="str">
            <v>Empresa Municipal de Aguas (Aquare)</v>
          </cell>
          <cell r="C55" t="str">
            <v>AQR</v>
          </cell>
          <cell r="D55" t="str">
            <v>Empresa Municipal de Aguas (Aquare)</v>
          </cell>
          <cell r="E55" t="str">
            <v>Empresa Municipal de Aguas (Aquare)</v>
          </cell>
        </row>
        <row r="56">
          <cell r="A56">
            <v>54</v>
          </cell>
          <cell r="B56" t="str">
            <v>Medios de comunicación Municipales (FM)</v>
          </cell>
          <cell r="C56" t="str">
            <v>MCM</v>
          </cell>
          <cell r="D56" t="str">
            <v>Medios de comunicación Municipales (FM)</v>
          </cell>
          <cell r="E56" t="str">
            <v>Medios de comunicación Municipales (FM)</v>
          </cell>
        </row>
        <row r="57">
          <cell r="A57">
            <v>55</v>
          </cell>
          <cell r="B57" t="str">
            <v>Empresa Municipal de Vivienda</v>
          </cell>
          <cell r="C57" t="str">
            <v>VIV</v>
          </cell>
          <cell r="D57" t="str">
            <v>Empresa Municipal de Vivienda</v>
          </cell>
          <cell r="E57" t="str">
            <v>Empresa Municipal de Vivienda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8C0D-A034-4BF3-AA6A-D0AF81992AA4}">
  <sheetPr>
    <pageSetUpPr fitToPage="1"/>
  </sheetPr>
  <dimension ref="A1:BE241"/>
  <sheetViews>
    <sheetView tabSelected="1" workbookViewId="0">
      <selection activeCell="AA4" sqref="AA4"/>
    </sheetView>
  </sheetViews>
  <sheetFormatPr baseColWidth="10" defaultRowHeight="15" x14ac:dyDescent="0.25"/>
  <cols>
    <col min="1" max="1" width="10.28515625" bestFit="1" customWidth="1"/>
    <col min="2" max="2" width="5.85546875" hidden="1" customWidth="1"/>
    <col min="3" max="3" width="6.42578125" hidden="1" customWidth="1"/>
    <col min="4" max="4" width="54.7109375" hidden="1" customWidth="1"/>
    <col min="5" max="5" width="3.85546875" hidden="1" customWidth="1"/>
    <col min="6" max="6" width="10.85546875" hidden="1" customWidth="1"/>
    <col min="7" max="8" width="0" hidden="1" customWidth="1"/>
    <col min="10" max="10" width="14.28515625" customWidth="1"/>
    <col min="11" max="11" width="5" hidden="1" customWidth="1"/>
    <col min="12" max="12" width="9.5703125" bestFit="1" customWidth="1"/>
    <col min="13" max="13" width="6" hidden="1" customWidth="1"/>
    <col min="14" max="14" width="9.42578125" hidden="1" customWidth="1"/>
    <col min="15" max="16" width="11.42578125" hidden="1" customWidth="1"/>
    <col min="17" max="17" width="6.5703125" hidden="1" customWidth="1"/>
    <col min="18" max="18" width="13.140625" hidden="1" customWidth="1"/>
    <col min="19" max="19" width="11.85546875" hidden="1" customWidth="1"/>
    <col min="20" max="20" width="9.5703125" bestFit="1" customWidth="1"/>
    <col min="21" max="21" width="55.5703125" hidden="1" customWidth="1"/>
    <col min="22" max="22" width="6.5703125" hidden="1" customWidth="1"/>
    <col min="23" max="23" width="5.5703125" hidden="1" customWidth="1"/>
    <col min="24" max="24" width="6.42578125" hidden="1" customWidth="1"/>
    <col min="25" max="25" width="0" hidden="1" customWidth="1"/>
    <col min="29" max="31" width="0" hidden="1" customWidth="1"/>
    <col min="41" max="41" width="0" hidden="1" customWidth="1"/>
    <col min="43" max="43" width="0" hidden="1" customWidth="1"/>
    <col min="45" max="56" width="0" hidden="1" customWidth="1"/>
  </cols>
  <sheetData>
    <row r="1" spans="1:57" ht="81" customHeight="1" x14ac:dyDescent="0.25"/>
    <row r="2" spans="1:57" x14ac:dyDescent="0.25">
      <c r="A2" s="230" t="s">
        <v>641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</row>
    <row r="3" spans="1:57" ht="18.75" x14ac:dyDescent="0.3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</row>
    <row r="4" spans="1:57" ht="18.75" x14ac:dyDescent="0.3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</row>
    <row r="5" spans="1:57" ht="18.75" x14ac:dyDescent="0.3">
      <c r="A5" s="231" t="s">
        <v>642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</row>
    <row r="7" spans="1:57" ht="51" x14ac:dyDescent="0.25">
      <c r="A7" s="1" t="s">
        <v>0</v>
      </c>
      <c r="B7" s="2" t="s">
        <v>1</v>
      </c>
      <c r="C7" s="3" t="s">
        <v>2</v>
      </c>
      <c r="D7" s="1" t="s">
        <v>3</v>
      </c>
      <c r="E7" s="4" t="s">
        <v>4</v>
      </c>
      <c r="F7" s="5" t="s">
        <v>5</v>
      </c>
      <c r="G7" s="1" t="s">
        <v>6</v>
      </c>
      <c r="H7" s="6" t="s">
        <v>7</v>
      </c>
      <c r="I7" s="1" t="s">
        <v>8</v>
      </c>
      <c r="J7" s="7" t="s">
        <v>9</v>
      </c>
      <c r="K7" s="8" t="s">
        <v>10</v>
      </c>
      <c r="L7" s="9" t="s">
        <v>11</v>
      </c>
      <c r="M7" s="8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8" t="s">
        <v>21</v>
      </c>
      <c r="W7" s="7" t="s">
        <v>22</v>
      </c>
      <c r="X7" s="7" t="s">
        <v>23</v>
      </c>
      <c r="Y7" s="7" t="s">
        <v>24</v>
      </c>
      <c r="Z7" s="10" t="s">
        <v>25</v>
      </c>
      <c r="AA7" s="2" t="s">
        <v>26</v>
      </c>
      <c r="AB7" s="2" t="s">
        <v>27</v>
      </c>
      <c r="AC7" s="7" t="s">
        <v>28</v>
      </c>
      <c r="AD7" s="2" t="s">
        <v>29</v>
      </c>
      <c r="AE7" s="11" t="s">
        <v>30</v>
      </c>
      <c r="AF7" s="12" t="s">
        <v>31</v>
      </c>
      <c r="AG7" s="12" t="s">
        <v>32</v>
      </c>
      <c r="AH7" s="12" t="s">
        <v>33</v>
      </c>
      <c r="AI7" s="12" t="s">
        <v>34</v>
      </c>
      <c r="AJ7" s="12" t="s">
        <v>35</v>
      </c>
      <c r="AK7" s="12" t="s">
        <v>25</v>
      </c>
      <c r="AL7" s="12" t="s">
        <v>36</v>
      </c>
      <c r="AM7" s="12" t="s">
        <v>37</v>
      </c>
      <c r="AN7" s="12" t="s">
        <v>38</v>
      </c>
      <c r="AO7" s="12" t="s">
        <v>39</v>
      </c>
      <c r="AP7" s="12" t="s">
        <v>27</v>
      </c>
      <c r="AQ7" s="12" t="s">
        <v>40</v>
      </c>
      <c r="AR7" s="12" t="s">
        <v>41</v>
      </c>
      <c r="AS7" s="12" t="s">
        <v>42</v>
      </c>
      <c r="AT7" s="12" t="s">
        <v>43</v>
      </c>
      <c r="AU7" s="12" t="s">
        <v>44</v>
      </c>
      <c r="AV7" s="12" t="s">
        <v>45</v>
      </c>
      <c r="AW7" s="12" t="s">
        <v>46</v>
      </c>
      <c r="AX7" s="12" t="s">
        <v>47</v>
      </c>
      <c r="AY7" s="12" t="s">
        <v>48</v>
      </c>
      <c r="AZ7" s="12" t="s">
        <v>49</v>
      </c>
      <c r="BA7" s="12" t="s">
        <v>50</v>
      </c>
      <c r="BB7" s="12" t="s">
        <v>51</v>
      </c>
      <c r="BC7" s="12" t="s">
        <v>52</v>
      </c>
      <c r="BD7" s="12" t="s">
        <v>53</v>
      </c>
    </row>
    <row r="8" spans="1:57" ht="33.75" x14ac:dyDescent="0.25">
      <c r="A8" s="13" t="s">
        <v>54</v>
      </c>
      <c r="B8" s="14">
        <v>1</v>
      </c>
      <c r="C8" s="15">
        <v>1</v>
      </c>
      <c r="D8" s="16" t="s">
        <v>55</v>
      </c>
      <c r="E8" s="17">
        <v>1</v>
      </c>
      <c r="F8" s="18" t="str">
        <f t="shared" ref="F8:F69" si="0">VLOOKUP($E8,SECCIONES,3)</f>
        <v>ALC</v>
      </c>
      <c r="G8" s="19" t="str">
        <f t="shared" ref="G8:G36" si="1">VLOOKUP($E8,SECCIONES,2)</f>
        <v>Alcaldía</v>
      </c>
      <c r="H8" s="19" t="str">
        <f t="shared" ref="H8:H36" si="2">VLOOKUP($E8,SECCIONES,4)</f>
        <v>Alcaldía</v>
      </c>
      <c r="I8" s="19" t="str">
        <f t="shared" ref="I8:I15" si="3">VLOOKUP($E8,SECCIONES,5)</f>
        <v>Alcaldía</v>
      </c>
      <c r="J8" s="20" t="s">
        <v>56</v>
      </c>
      <c r="K8" s="21" t="s">
        <v>57</v>
      </c>
      <c r="L8" s="22" t="s">
        <v>58</v>
      </c>
      <c r="M8" s="22" t="s">
        <v>59</v>
      </c>
      <c r="N8" s="22"/>
      <c r="O8" s="23"/>
      <c r="P8" s="24"/>
      <c r="Q8" s="22"/>
      <c r="R8" s="21" t="s">
        <v>60</v>
      </c>
      <c r="S8" s="25" t="s">
        <v>61</v>
      </c>
      <c r="T8" s="22" t="s">
        <v>62</v>
      </c>
      <c r="U8" s="26" t="s">
        <v>63</v>
      </c>
      <c r="V8" s="22"/>
      <c r="W8" s="27" t="s">
        <v>64</v>
      </c>
      <c r="X8" s="27" t="s">
        <v>64</v>
      </c>
      <c r="Y8" s="22"/>
      <c r="Z8" s="27" t="s">
        <v>64</v>
      </c>
      <c r="AA8" s="28"/>
      <c r="AB8" s="29"/>
      <c r="AC8" s="22"/>
      <c r="AD8" s="30">
        <v>0</v>
      </c>
      <c r="AE8" s="31" t="s">
        <v>65</v>
      </c>
      <c r="AF8" s="32">
        <v>35390.980000000003</v>
      </c>
      <c r="AG8" s="32"/>
      <c r="AH8" s="32">
        <v>5898.49</v>
      </c>
      <c r="AI8" s="33">
        <f t="shared" ref="AI8:AI69" si="4">SUM(AF8:AH8)*B8+IF(B8=0,0.01,0)</f>
        <v>41289.47</v>
      </c>
      <c r="AJ8" s="32"/>
      <c r="AK8" s="32"/>
      <c r="AL8" s="32">
        <f t="shared" ref="AL8:AL71" si="5">IF(L8&lt;&gt;"",AA8,0)*B8</f>
        <v>0</v>
      </c>
      <c r="AM8" s="32"/>
      <c r="AN8" s="32">
        <f>IF(L8&lt;&gt;"",IF(L8="L",VLOOKUP(V8,LABORAL,5),0),0)</f>
        <v>0</v>
      </c>
      <c r="AO8" s="32">
        <f>IF(L8&lt;&gt;"",IF(L8="L",VLOOKUP(V8,LABORAL,6),0),0)</f>
        <v>0</v>
      </c>
      <c r="AP8" s="32">
        <f>IF(AB8&lt;&gt;"",AB8,0)</f>
        <v>0</v>
      </c>
      <c r="AQ8" s="32">
        <f>IF(L8&lt;&gt;"",IF(L8="L",VLOOKUP(V8,LABORAL,7),0),0)</f>
        <v>0</v>
      </c>
      <c r="AR8" s="33"/>
      <c r="AS8" s="33">
        <f>AI8+AR8</f>
        <v>41289.47</v>
      </c>
      <c r="AT8" s="33">
        <f t="shared" ref="AT8:AT69" si="6">IF(AS8/12&gt;DATABASEMAXIMA,DATABASEMAXIMA,AS8/12*1.05)</f>
        <v>3612.8286250000006</v>
      </c>
      <c r="AU8" s="32">
        <f t="shared" ref="AU8:AU39" si="7">IF(L8&lt;&gt;"",IF(L8="F",VLOOKUP(M8,SSFUNCIONARIOS,4,FALSE)*AT8*12,VLOOKUP(M8,SSLABORAL,4,FALSE)*AT8*12),0)</f>
        <v>10231.530666000001</v>
      </c>
      <c r="AV8" s="32">
        <f t="shared" ref="AV8:AV39" si="8">IF(L8&lt;&gt;"",IF(L8="F",VLOOKUP(M8,SSFUNCIONARIOS,5,FALSE)*AT8*12,VLOOKUP(M8,SSLABORAL,5,FALSE)*AT8*12),0)</f>
        <v>2384.4668925000005</v>
      </c>
      <c r="AW8" s="32">
        <f t="shared" ref="AW8:AW39" si="9">IF(L8&lt;&gt;"",IF(L8="F",VLOOKUP(M8,SSFUNCIONARIOS,6,FALSE)*AT8*12,VLOOKUP(M8,SSLABORAL,6,FALSE)*AT8*12),0)</f>
        <v>260.12366100000003</v>
      </c>
      <c r="AX8" s="32">
        <f>IF(L8="L",VLOOKUP(M8,SSLABORAL,7)*AT8*12,0)</f>
        <v>0</v>
      </c>
      <c r="AY8" s="32">
        <f>IF(L8="F",VLOOKUP(M8,SSFUNCIONARIOS,7)*AU8*-1,0)</f>
        <v>0</v>
      </c>
      <c r="AZ8" s="34"/>
      <c r="BA8" s="32">
        <f>IF(L8="F",VLOOKUP(M8,SSFUNCIONARIOS,8)*AT8*12,0)</f>
        <v>0</v>
      </c>
      <c r="BB8" s="32">
        <f t="shared" ref="BB8:BB39" si="10">IF(L8&lt;&gt;"",VLOOKUP(AE8,EPIGRAFES,3,FALSE)*AT8*12,0)</f>
        <v>650.30915249999998</v>
      </c>
      <c r="BC8" s="33">
        <f t="shared" ref="BC8:BC71" si="11">SUM(AU8:BB8)</f>
        <v>13526.430372000001</v>
      </c>
      <c r="BD8" s="33">
        <f t="shared" ref="BD8:BD71" si="12">AS8+BC8</f>
        <v>54815.900372000004</v>
      </c>
    </row>
    <row r="9" spans="1:57" ht="15.75" x14ac:dyDescent="0.25">
      <c r="A9" s="13" t="s">
        <v>66</v>
      </c>
      <c r="B9" s="14">
        <v>1</v>
      </c>
      <c r="C9" s="15">
        <v>1</v>
      </c>
      <c r="D9" s="16" t="s">
        <v>67</v>
      </c>
      <c r="E9" s="17">
        <v>1</v>
      </c>
      <c r="F9" s="18" t="str">
        <f t="shared" si="0"/>
        <v>ALC</v>
      </c>
      <c r="G9" s="19" t="str">
        <f t="shared" si="1"/>
        <v>Alcaldía</v>
      </c>
      <c r="H9" s="19" t="str">
        <f t="shared" si="2"/>
        <v>Alcaldía</v>
      </c>
      <c r="I9" s="19" t="str">
        <f t="shared" si="3"/>
        <v>Alcaldía</v>
      </c>
      <c r="J9" s="20" t="s">
        <v>68</v>
      </c>
      <c r="K9" s="21" t="s">
        <v>57</v>
      </c>
      <c r="L9" s="22" t="s">
        <v>58</v>
      </c>
      <c r="M9" s="22" t="s">
        <v>59</v>
      </c>
      <c r="N9" s="22"/>
      <c r="O9" s="23"/>
      <c r="P9" s="24"/>
      <c r="Q9" s="22"/>
      <c r="R9" s="21" t="s">
        <v>60</v>
      </c>
      <c r="S9" s="25" t="s">
        <v>61</v>
      </c>
      <c r="T9" s="22" t="s">
        <v>62</v>
      </c>
      <c r="U9" s="26" t="s">
        <v>63</v>
      </c>
      <c r="V9" s="22"/>
      <c r="W9" s="27" t="s">
        <v>64</v>
      </c>
      <c r="X9" s="27" t="s">
        <v>64</v>
      </c>
      <c r="Y9" s="22"/>
      <c r="Z9" s="27" t="s">
        <v>64</v>
      </c>
      <c r="AA9" s="28"/>
      <c r="AB9" s="29"/>
      <c r="AC9" s="22">
        <v>0</v>
      </c>
      <c r="AD9" s="30">
        <v>0</v>
      </c>
      <c r="AE9" s="31" t="s">
        <v>65</v>
      </c>
      <c r="AF9" s="32">
        <v>35390.980000000003</v>
      </c>
      <c r="AG9" s="32"/>
      <c r="AH9" s="32">
        <v>5898.49</v>
      </c>
      <c r="AI9" s="33">
        <f t="shared" si="4"/>
        <v>41289.47</v>
      </c>
      <c r="AJ9" s="32"/>
      <c r="AK9" s="32" t="str">
        <f t="shared" ref="AK9:AK72" si="13">IF(L9&lt;&gt;"",Z9,0)</f>
        <v>---</v>
      </c>
      <c r="AL9" s="32">
        <f t="shared" si="5"/>
        <v>0</v>
      </c>
      <c r="AM9" s="32"/>
      <c r="AN9" s="32">
        <f>IF(L9&lt;&gt;"",IF(L9="L",VLOOKUP(V9,LABORAL,5),0),0)</f>
        <v>0</v>
      </c>
      <c r="AO9" s="32">
        <f>IF(L9&lt;&gt;"",IF(L9="L",VLOOKUP(V9,LABORAL,6),0),0)</f>
        <v>0</v>
      </c>
      <c r="AP9" s="32">
        <f>IF(AB9&lt;&gt;"",AB9,0)</f>
        <v>0</v>
      </c>
      <c r="AQ9" s="32">
        <f>IF(L9&lt;&gt;"",IF(L9="L",VLOOKUP(V9,LABORAL,7),0),0)</f>
        <v>0</v>
      </c>
      <c r="AR9" s="33"/>
      <c r="AS9" s="33">
        <f>AI9+AR9</f>
        <v>41289.47</v>
      </c>
      <c r="AT9" s="33">
        <f t="shared" si="6"/>
        <v>3612.8286250000006</v>
      </c>
      <c r="AU9" s="32">
        <f t="shared" si="7"/>
        <v>10231.530666000001</v>
      </c>
      <c r="AV9" s="32">
        <f t="shared" si="8"/>
        <v>2384.4668925000005</v>
      </c>
      <c r="AW9" s="32">
        <f t="shared" si="9"/>
        <v>260.12366100000003</v>
      </c>
      <c r="AX9" s="32">
        <f>IF(L9="L",VLOOKUP(M9,SSLABORAL,7)*AT9*12,0)</f>
        <v>0</v>
      </c>
      <c r="AY9" s="32">
        <f>IF(L9="F",VLOOKUP(M9,SSFUNCIONARIOS,7)*AU9*-1,0)</f>
        <v>0</v>
      </c>
      <c r="AZ9" s="32">
        <f>IF(B9=0,0.1,0)</f>
        <v>0</v>
      </c>
      <c r="BA9" s="32">
        <f>IF(L9="F",VLOOKUP(M9,SSFUNCIONARIOS,8)*AT9*12,0)</f>
        <v>0</v>
      </c>
      <c r="BB9" s="32">
        <f t="shared" si="10"/>
        <v>650.30915249999998</v>
      </c>
      <c r="BC9" s="33">
        <f t="shared" si="11"/>
        <v>13526.430372000001</v>
      </c>
      <c r="BD9" s="33">
        <f t="shared" si="12"/>
        <v>54815.900372000004</v>
      </c>
    </row>
    <row r="10" spans="1:57" ht="15.75" x14ac:dyDescent="0.25">
      <c r="A10" s="13" t="s">
        <v>69</v>
      </c>
      <c r="B10" s="14">
        <v>1</v>
      </c>
      <c r="C10" s="15">
        <v>1</v>
      </c>
      <c r="D10" s="16" t="s">
        <v>70</v>
      </c>
      <c r="E10" s="17">
        <v>1</v>
      </c>
      <c r="F10" s="18" t="str">
        <f t="shared" si="0"/>
        <v>ALC</v>
      </c>
      <c r="G10" s="19" t="str">
        <f t="shared" si="1"/>
        <v>Alcaldía</v>
      </c>
      <c r="H10" s="19" t="str">
        <f t="shared" si="2"/>
        <v>Alcaldía</v>
      </c>
      <c r="I10" s="19" t="str">
        <f t="shared" si="3"/>
        <v>Alcaldía</v>
      </c>
      <c r="J10" s="20" t="s">
        <v>71</v>
      </c>
      <c r="K10" s="21" t="s">
        <v>57</v>
      </c>
      <c r="L10" s="22" t="s">
        <v>58</v>
      </c>
      <c r="M10" s="22" t="s">
        <v>59</v>
      </c>
      <c r="N10" s="22"/>
      <c r="O10" s="23"/>
      <c r="P10" s="24"/>
      <c r="Q10" s="22"/>
      <c r="R10" s="21" t="s">
        <v>60</v>
      </c>
      <c r="S10" s="25" t="s">
        <v>61</v>
      </c>
      <c r="T10" s="22" t="s">
        <v>62</v>
      </c>
      <c r="U10" s="26" t="s">
        <v>63</v>
      </c>
      <c r="V10" s="22"/>
      <c r="W10" s="27" t="s">
        <v>64</v>
      </c>
      <c r="X10" s="27" t="s">
        <v>64</v>
      </c>
      <c r="Y10" s="22"/>
      <c r="Z10" s="27" t="s">
        <v>64</v>
      </c>
      <c r="AA10" s="28"/>
      <c r="AB10" s="29"/>
      <c r="AC10" s="22"/>
      <c r="AD10" s="30">
        <v>0</v>
      </c>
      <c r="AE10" s="31" t="s">
        <v>65</v>
      </c>
      <c r="AF10" s="32">
        <v>32813.21</v>
      </c>
      <c r="AG10" s="32"/>
      <c r="AH10" s="32">
        <v>5468.87</v>
      </c>
      <c r="AI10" s="33">
        <f t="shared" si="4"/>
        <v>38282.080000000002</v>
      </c>
      <c r="AJ10" s="32"/>
      <c r="AK10" s="32" t="str">
        <f t="shared" si="13"/>
        <v>---</v>
      </c>
      <c r="AL10" s="32">
        <f t="shared" si="5"/>
        <v>0</v>
      </c>
      <c r="AM10" s="32"/>
      <c r="AN10" s="32">
        <f>IF(L10&lt;&gt;"",IF(L10="L",VLOOKUP(V10,LABORAL,5),0),0)</f>
        <v>0</v>
      </c>
      <c r="AO10" s="32">
        <f>IF(L10&lt;&gt;"",IF(L10="L",VLOOKUP(V10,LABORAL,6),0),0)</f>
        <v>0</v>
      </c>
      <c r="AP10" s="32">
        <f>IF(AB10&lt;&gt;"",AB10,0)</f>
        <v>0</v>
      </c>
      <c r="AQ10" s="32">
        <f>IF(L10&lt;&gt;"",IF(L10="L",VLOOKUP(V10,LABORAL,7),0),0)</f>
        <v>0</v>
      </c>
      <c r="AR10" s="33"/>
      <c r="AS10" s="33">
        <f>AI10+AR10</f>
        <v>38282.080000000002</v>
      </c>
      <c r="AT10" s="33">
        <f t="shared" si="6"/>
        <v>3349.6820000000002</v>
      </c>
      <c r="AU10" s="32">
        <f t="shared" si="7"/>
        <v>9486.2994240000007</v>
      </c>
      <c r="AV10" s="32">
        <f t="shared" si="8"/>
        <v>2210.7901200000001</v>
      </c>
      <c r="AW10" s="32">
        <f t="shared" si="9"/>
        <v>241.17710400000001</v>
      </c>
      <c r="AX10" s="32">
        <f>IF(L10="L",VLOOKUP(M10,SSLABORAL,7)*AT10*12,0)</f>
        <v>0</v>
      </c>
      <c r="AY10" s="32">
        <f>IF(L10="F",VLOOKUP(M10,SSFUNCIONARIOS,7)*AU10*-1,0)</f>
        <v>0</v>
      </c>
      <c r="AZ10" s="34"/>
      <c r="BA10" s="32">
        <f>IF(L10="F",VLOOKUP(M10,SSFUNCIONARIOS,8)*AT10*12,0)</f>
        <v>0</v>
      </c>
      <c r="BB10" s="32">
        <f t="shared" si="10"/>
        <v>602.94276000000002</v>
      </c>
      <c r="BC10" s="33">
        <f t="shared" si="11"/>
        <v>12541.209408000001</v>
      </c>
      <c r="BD10" s="33">
        <f t="shared" si="12"/>
        <v>50823.289408000004</v>
      </c>
    </row>
    <row r="11" spans="1:57" ht="22.5" x14ac:dyDescent="0.25">
      <c r="A11" s="13" t="s">
        <v>72</v>
      </c>
      <c r="B11" s="14">
        <v>1</v>
      </c>
      <c r="C11" s="15">
        <v>1</v>
      </c>
      <c r="D11" s="16" t="s">
        <v>73</v>
      </c>
      <c r="E11" s="17">
        <v>1</v>
      </c>
      <c r="F11" s="18" t="str">
        <f t="shared" si="0"/>
        <v>ALC</v>
      </c>
      <c r="G11" s="19" t="str">
        <f t="shared" si="1"/>
        <v>Alcaldía</v>
      </c>
      <c r="H11" s="19" t="str">
        <f t="shared" si="2"/>
        <v>Alcaldía</v>
      </c>
      <c r="I11" s="19" t="str">
        <f t="shared" si="3"/>
        <v>Alcaldía</v>
      </c>
      <c r="J11" s="20" t="s">
        <v>74</v>
      </c>
      <c r="K11" s="21" t="s">
        <v>57</v>
      </c>
      <c r="L11" s="22" t="s">
        <v>58</v>
      </c>
      <c r="M11" s="22" t="s">
        <v>59</v>
      </c>
      <c r="N11" s="22"/>
      <c r="O11" s="23"/>
      <c r="P11" s="24"/>
      <c r="Q11" s="22"/>
      <c r="R11" s="21" t="s">
        <v>60</v>
      </c>
      <c r="S11" s="25" t="s">
        <v>61</v>
      </c>
      <c r="T11" s="22" t="s">
        <v>62</v>
      </c>
      <c r="U11" s="26" t="s">
        <v>63</v>
      </c>
      <c r="V11" s="22"/>
      <c r="W11" s="27" t="s">
        <v>64</v>
      </c>
      <c r="X11" s="27" t="s">
        <v>64</v>
      </c>
      <c r="Y11" s="22"/>
      <c r="Z11" s="27" t="s">
        <v>64</v>
      </c>
      <c r="AA11" s="27"/>
      <c r="AB11" s="27"/>
      <c r="AC11" s="27" t="s">
        <v>64</v>
      </c>
      <c r="AD11" s="30">
        <v>0</v>
      </c>
      <c r="AE11" s="31" t="s">
        <v>65</v>
      </c>
      <c r="AF11" s="32">
        <v>28312.78</v>
      </c>
      <c r="AG11" s="27"/>
      <c r="AH11" s="32">
        <v>4718.8</v>
      </c>
      <c r="AI11" s="33">
        <f t="shared" si="4"/>
        <v>33031.58</v>
      </c>
      <c r="AJ11" s="27"/>
      <c r="AK11" s="32" t="str">
        <f t="shared" si="13"/>
        <v>---</v>
      </c>
      <c r="AL11" s="32">
        <f t="shared" si="5"/>
        <v>0</v>
      </c>
      <c r="AM11" s="27"/>
      <c r="AN11" s="27"/>
      <c r="AO11" s="27"/>
      <c r="AP11" s="27"/>
      <c r="AQ11" s="27"/>
      <c r="AR11" s="33">
        <f t="shared" ref="AR11:AR39" si="14">SUM(AJ11:AQ11)*B11</f>
        <v>0</v>
      </c>
      <c r="AS11" s="33">
        <f>AI11</f>
        <v>33031.58</v>
      </c>
      <c r="AT11" s="33">
        <f t="shared" si="6"/>
        <v>2890.26325</v>
      </c>
      <c r="AU11" s="32">
        <f t="shared" si="7"/>
        <v>8185.2255239999995</v>
      </c>
      <c r="AV11" s="32">
        <f t="shared" si="8"/>
        <v>1907.5737450000001</v>
      </c>
      <c r="AW11" s="32">
        <f t="shared" si="9"/>
        <v>208.09895400000002</v>
      </c>
      <c r="AX11" s="32"/>
      <c r="AY11" s="32"/>
      <c r="AZ11" s="34"/>
      <c r="BA11" s="32"/>
      <c r="BB11" s="32">
        <f t="shared" si="10"/>
        <v>520.24738500000001</v>
      </c>
      <c r="BC11" s="33">
        <f t="shared" si="11"/>
        <v>10821.145607999999</v>
      </c>
      <c r="BD11" s="33">
        <f t="shared" si="12"/>
        <v>43852.725608000001</v>
      </c>
    </row>
    <row r="12" spans="1:57" ht="22.5" x14ac:dyDescent="0.25">
      <c r="A12" s="13" t="s">
        <v>75</v>
      </c>
      <c r="B12" s="14">
        <v>1</v>
      </c>
      <c r="C12" s="15">
        <v>1</v>
      </c>
      <c r="D12" s="16" t="s">
        <v>76</v>
      </c>
      <c r="E12" s="17">
        <v>1</v>
      </c>
      <c r="F12" s="18" t="str">
        <f t="shared" si="0"/>
        <v>ALC</v>
      </c>
      <c r="G12" s="19" t="str">
        <f t="shared" si="1"/>
        <v>Alcaldía</v>
      </c>
      <c r="H12" s="19" t="str">
        <f t="shared" si="2"/>
        <v>Alcaldía</v>
      </c>
      <c r="I12" s="19" t="str">
        <f t="shared" si="3"/>
        <v>Alcaldía</v>
      </c>
      <c r="J12" s="20" t="s">
        <v>74</v>
      </c>
      <c r="K12" s="21" t="s">
        <v>57</v>
      </c>
      <c r="L12" s="22" t="s">
        <v>58</v>
      </c>
      <c r="M12" s="22" t="s">
        <v>59</v>
      </c>
      <c r="N12" s="22"/>
      <c r="O12" s="23"/>
      <c r="P12" s="24"/>
      <c r="Q12" s="22"/>
      <c r="R12" s="21" t="s">
        <v>60</v>
      </c>
      <c r="S12" s="25" t="s">
        <v>61</v>
      </c>
      <c r="T12" s="22" t="s">
        <v>77</v>
      </c>
      <c r="U12" s="26" t="s">
        <v>63</v>
      </c>
      <c r="V12" s="22"/>
      <c r="W12" s="27" t="s">
        <v>64</v>
      </c>
      <c r="X12" s="27" t="s">
        <v>64</v>
      </c>
      <c r="Y12" s="22"/>
      <c r="Z12" s="27" t="s">
        <v>64</v>
      </c>
      <c r="AA12" s="28"/>
      <c r="AB12" s="29"/>
      <c r="AC12" s="22">
        <v>0</v>
      </c>
      <c r="AD12" s="30">
        <v>0</v>
      </c>
      <c r="AE12" s="31" t="s">
        <v>65</v>
      </c>
      <c r="AF12" s="32">
        <v>28312.78</v>
      </c>
      <c r="AG12" s="32"/>
      <c r="AH12" s="32">
        <v>4718.8</v>
      </c>
      <c r="AI12" s="33">
        <f t="shared" si="4"/>
        <v>33031.58</v>
      </c>
      <c r="AJ12" s="32"/>
      <c r="AK12" s="32" t="str">
        <f t="shared" si="13"/>
        <v>---</v>
      </c>
      <c r="AL12" s="32">
        <f t="shared" si="5"/>
        <v>0</v>
      </c>
      <c r="AM12" s="32"/>
      <c r="AN12" s="32">
        <f t="shared" ref="AN12:AN20" si="15">IF(L12&lt;&gt;"",IF(L12="L",VLOOKUP(V12,LABORAL,5),0),0)</f>
        <v>0</v>
      </c>
      <c r="AO12" s="32">
        <f>IF(L12&lt;&gt;"",IF(L12="L",VLOOKUP(V12,LABORAL,6),0),0)</f>
        <v>0</v>
      </c>
      <c r="AP12" s="32">
        <f t="shared" ref="AP12:AP20" si="16">IF(AB12&lt;&gt;"",AB12,0)</f>
        <v>0</v>
      </c>
      <c r="AQ12" s="32">
        <f t="shared" ref="AQ12:AQ20" si="17">IF(L12&lt;&gt;"",IF(L12="L",VLOOKUP(V12,LABORAL,7),0),0)</f>
        <v>0</v>
      </c>
      <c r="AR12" s="33"/>
      <c r="AS12" s="33">
        <f t="shared" ref="AS12:AS75" si="18">AI12+AR12</f>
        <v>33031.58</v>
      </c>
      <c r="AT12" s="33">
        <f t="shared" si="6"/>
        <v>2890.26325</v>
      </c>
      <c r="AU12" s="32">
        <f t="shared" si="7"/>
        <v>8185.2255239999995</v>
      </c>
      <c r="AV12" s="32">
        <f t="shared" si="8"/>
        <v>1907.5737450000001</v>
      </c>
      <c r="AW12" s="32">
        <f t="shared" si="9"/>
        <v>208.09895400000002</v>
      </c>
      <c r="AX12" s="32">
        <f t="shared" ref="AX12:AX20" si="19">IF(L12="L",VLOOKUP(M12,SSLABORAL,7)*AT12*12,0)</f>
        <v>0</v>
      </c>
      <c r="AY12" s="32">
        <f t="shared" ref="AY12:AY20" si="20">IF(L12="F",VLOOKUP(M12,SSFUNCIONARIOS,7)*AU12*-1,0)</f>
        <v>0</v>
      </c>
      <c r="AZ12" s="32">
        <f t="shared" ref="AZ12:AZ20" si="21">IF(B12=0,0.1,0)</f>
        <v>0</v>
      </c>
      <c r="BA12" s="32">
        <f t="shared" ref="BA12:BA20" si="22">IF(L12="F",VLOOKUP(M12,SSFUNCIONARIOS,8)*AT12*12,0)</f>
        <v>0</v>
      </c>
      <c r="BB12" s="32">
        <f t="shared" si="10"/>
        <v>520.24738500000001</v>
      </c>
      <c r="BC12" s="33">
        <f t="shared" si="11"/>
        <v>10821.145607999999</v>
      </c>
      <c r="BD12" s="33">
        <f t="shared" si="12"/>
        <v>43852.725608000001</v>
      </c>
    </row>
    <row r="13" spans="1:57" ht="15.75" x14ac:dyDescent="0.25">
      <c r="A13" s="13" t="s">
        <v>78</v>
      </c>
      <c r="B13" s="14">
        <v>1</v>
      </c>
      <c r="C13" s="15">
        <v>1</v>
      </c>
      <c r="D13" s="16" t="s">
        <v>79</v>
      </c>
      <c r="E13" s="17">
        <v>1</v>
      </c>
      <c r="F13" s="18" t="str">
        <f t="shared" si="0"/>
        <v>ALC</v>
      </c>
      <c r="G13" s="19" t="str">
        <f t="shared" si="1"/>
        <v>Alcaldía</v>
      </c>
      <c r="H13" s="19" t="str">
        <f t="shared" si="2"/>
        <v>Alcaldía</v>
      </c>
      <c r="I13" s="19" t="str">
        <f t="shared" si="3"/>
        <v>Alcaldía</v>
      </c>
      <c r="J13" s="20" t="s">
        <v>80</v>
      </c>
      <c r="K13" s="21" t="s">
        <v>57</v>
      </c>
      <c r="L13" s="22" t="s">
        <v>58</v>
      </c>
      <c r="M13" s="22" t="s">
        <v>59</v>
      </c>
      <c r="N13" s="22"/>
      <c r="O13" s="23"/>
      <c r="P13" s="24"/>
      <c r="Q13" s="22"/>
      <c r="R13" s="21" t="s">
        <v>60</v>
      </c>
      <c r="S13" s="25" t="s">
        <v>61</v>
      </c>
      <c r="T13" s="22" t="s">
        <v>62</v>
      </c>
      <c r="U13" s="26" t="s">
        <v>63</v>
      </c>
      <c r="V13" s="22"/>
      <c r="W13" s="27" t="s">
        <v>64</v>
      </c>
      <c r="X13" s="27" t="s">
        <v>64</v>
      </c>
      <c r="Y13" s="22"/>
      <c r="Z13" s="27" t="s">
        <v>64</v>
      </c>
      <c r="AA13" s="28"/>
      <c r="AB13" s="29">
        <v>0</v>
      </c>
      <c r="AC13" s="22">
        <v>0</v>
      </c>
      <c r="AD13" s="30">
        <v>0</v>
      </c>
      <c r="AE13" s="31" t="s">
        <v>65</v>
      </c>
      <c r="AF13" s="32">
        <v>21971.56</v>
      </c>
      <c r="AG13" s="32"/>
      <c r="AH13" s="32">
        <v>3661.93</v>
      </c>
      <c r="AI13" s="33">
        <f t="shared" si="4"/>
        <v>25633.49</v>
      </c>
      <c r="AJ13" s="32"/>
      <c r="AK13" s="32" t="str">
        <f t="shared" si="13"/>
        <v>---</v>
      </c>
      <c r="AL13" s="32">
        <f t="shared" si="5"/>
        <v>0</v>
      </c>
      <c r="AM13" s="32"/>
      <c r="AN13" s="32">
        <f t="shared" si="15"/>
        <v>0</v>
      </c>
      <c r="AO13" s="32">
        <f>IF(L13&lt;&gt;"",IF(L13="L",VLOOKUP(V13,LABORAL,6),0),0)</f>
        <v>0</v>
      </c>
      <c r="AP13" s="32">
        <f t="shared" si="16"/>
        <v>0</v>
      </c>
      <c r="AQ13" s="32">
        <f t="shared" si="17"/>
        <v>0</v>
      </c>
      <c r="AR13" s="33"/>
      <c r="AS13" s="33">
        <f t="shared" si="18"/>
        <v>25633.49</v>
      </c>
      <c r="AT13" s="33">
        <f t="shared" si="6"/>
        <v>2242.9303750000004</v>
      </c>
      <c r="AU13" s="32">
        <f t="shared" si="7"/>
        <v>6351.978822</v>
      </c>
      <c r="AV13" s="32">
        <f t="shared" si="8"/>
        <v>1480.3340475000002</v>
      </c>
      <c r="AW13" s="32">
        <f t="shared" si="9"/>
        <v>161.49098700000005</v>
      </c>
      <c r="AX13" s="32">
        <f t="shared" si="19"/>
        <v>0</v>
      </c>
      <c r="AY13" s="32">
        <f t="shared" si="20"/>
        <v>0</v>
      </c>
      <c r="AZ13" s="32">
        <f t="shared" si="21"/>
        <v>0</v>
      </c>
      <c r="BA13" s="32">
        <f t="shared" si="22"/>
        <v>0</v>
      </c>
      <c r="BB13" s="32">
        <f t="shared" si="10"/>
        <v>403.72746750000005</v>
      </c>
      <c r="BC13" s="33">
        <f t="shared" si="11"/>
        <v>8397.5313240000014</v>
      </c>
      <c r="BD13" s="33">
        <f t="shared" si="12"/>
        <v>34031.021324000001</v>
      </c>
    </row>
    <row r="14" spans="1:57" ht="33.75" x14ac:dyDescent="0.25">
      <c r="A14" s="35" t="s">
        <v>81</v>
      </c>
      <c r="B14" s="36">
        <v>1</v>
      </c>
      <c r="C14" s="37">
        <v>1</v>
      </c>
      <c r="D14" s="38" t="s">
        <v>82</v>
      </c>
      <c r="E14" s="17">
        <v>2</v>
      </c>
      <c r="F14" s="39" t="str">
        <f t="shared" si="0"/>
        <v>PRS</v>
      </c>
      <c r="G14" s="40" t="str">
        <f t="shared" si="1"/>
        <v>Prensa y protocolo</v>
      </c>
      <c r="H14" s="40" t="str">
        <f t="shared" si="2"/>
        <v>Alcaldía</v>
      </c>
      <c r="I14" s="40" t="str">
        <f t="shared" si="3"/>
        <v>Alcaldía</v>
      </c>
      <c r="J14" s="41" t="s">
        <v>83</v>
      </c>
      <c r="K14" s="42" t="s">
        <v>84</v>
      </c>
      <c r="L14" s="42" t="s">
        <v>85</v>
      </c>
      <c r="M14" s="42" t="s">
        <v>85</v>
      </c>
      <c r="N14" s="42" t="s">
        <v>86</v>
      </c>
      <c r="O14" s="42"/>
      <c r="P14" s="43">
        <v>33069</v>
      </c>
      <c r="Q14" s="42"/>
      <c r="R14" s="44" t="s">
        <v>60</v>
      </c>
      <c r="S14" s="45" t="s">
        <v>61</v>
      </c>
      <c r="T14" s="42" t="s">
        <v>62</v>
      </c>
      <c r="U14" s="42"/>
      <c r="V14" s="42" t="s">
        <v>87</v>
      </c>
      <c r="W14" s="46"/>
      <c r="X14" s="46"/>
      <c r="Y14" s="42" t="str">
        <f t="shared" ref="Y14:Y59" si="23">V14</f>
        <v>IV</v>
      </c>
      <c r="Z14" s="47">
        <v>5833.88</v>
      </c>
      <c r="AA14" s="47"/>
      <c r="AB14" s="48">
        <v>0</v>
      </c>
      <c r="AC14" s="42">
        <v>11</v>
      </c>
      <c r="AD14" s="49">
        <v>0</v>
      </c>
      <c r="AE14" s="50" t="s">
        <v>88</v>
      </c>
      <c r="AF14" s="51">
        <f t="shared" ref="AF14:AF44" si="24">IF(L14&lt;&gt;"",IF(L14="F",VLOOKUP(GRUPO,DATABASICAS,2,FALSE),VLOOKUP(GRUPO,LABORAL,3,FALSE)),0)</f>
        <v>13003.29</v>
      </c>
      <c r="AG14" s="51">
        <f t="shared" ref="AG14:AG21" si="25">IF(L14&lt;&gt;"",IF(L14="F",VLOOKUP(GRUPOT,DATABASICAS,3,FALSE)*AC14,VLOOKUP(AC14,ANTIGLABORAL,2)*AF14),0)</f>
        <v>7801.9740000000002</v>
      </c>
      <c r="AH14" s="51">
        <f t="shared" ref="AH14:AH37" si="26">IF(L14&lt;&gt;"",IF(L14="F",(VLOOKUP(Y14,EXTRA,2)+VLOOKUP(Y14,EXTRA,3)*AC14)*2+VLOOKUP(X14,DATADESTINO,3),VLOOKUP(V14,LABORAL,8)),0)</f>
        <v>5640.71</v>
      </c>
      <c r="AI14" s="52">
        <f t="shared" si="4"/>
        <v>26445.974000000002</v>
      </c>
      <c r="AJ14" s="51">
        <f t="shared" ref="AJ14:AJ44" si="27">IF(L14&lt;&gt;"",IF(L14="F",VLOOKUP(NIVEL2,DATADESTINO,2,FALSE),0),0)</f>
        <v>0</v>
      </c>
      <c r="AK14" s="51">
        <f t="shared" si="13"/>
        <v>5833.88</v>
      </c>
      <c r="AL14" s="32">
        <f t="shared" si="5"/>
        <v>0</v>
      </c>
      <c r="AM14" s="51">
        <f t="shared" ref="AM14:AM44" si="28">IF(L14&lt;&gt;"",IF(L14="F",VLOOKUP(GRUPO,DATABASICAS,4,FALSE),0),0)</f>
        <v>0</v>
      </c>
      <c r="AN14" s="51">
        <f t="shared" si="15"/>
        <v>2628.42</v>
      </c>
      <c r="AO14" s="51"/>
      <c r="AP14" s="51">
        <f t="shared" si="16"/>
        <v>0</v>
      </c>
      <c r="AQ14" s="51">
        <f t="shared" si="17"/>
        <v>0</v>
      </c>
      <c r="AR14" s="52">
        <f t="shared" si="14"/>
        <v>8462.2999999999993</v>
      </c>
      <c r="AS14" s="52">
        <f t="shared" si="18"/>
        <v>34908.274000000005</v>
      </c>
      <c r="AT14" s="52">
        <f t="shared" si="6"/>
        <v>3054.4739750000008</v>
      </c>
      <c r="AU14" s="51">
        <f t="shared" si="7"/>
        <v>8650.2702972000025</v>
      </c>
      <c r="AV14" s="51">
        <f t="shared" si="8"/>
        <v>2015.9528235000007</v>
      </c>
      <c r="AW14" s="51">
        <f t="shared" si="9"/>
        <v>219.92212620000009</v>
      </c>
      <c r="AX14" s="51">
        <f t="shared" si="19"/>
        <v>73.307375400000026</v>
      </c>
      <c r="AY14" s="51">
        <f t="shared" si="20"/>
        <v>0</v>
      </c>
      <c r="AZ14" s="51">
        <f t="shared" si="21"/>
        <v>0</v>
      </c>
      <c r="BA14" s="51">
        <f t="shared" si="22"/>
        <v>0</v>
      </c>
      <c r="BB14" s="51">
        <f t="shared" si="10"/>
        <v>604.78584705000014</v>
      </c>
      <c r="BC14" s="52">
        <f t="shared" si="11"/>
        <v>11564.238469350003</v>
      </c>
      <c r="BD14" s="52">
        <f t="shared" si="12"/>
        <v>46472.512469350011</v>
      </c>
    </row>
    <row r="15" spans="1:57" ht="25.5" x14ac:dyDescent="0.25">
      <c r="A15" s="35" t="s">
        <v>89</v>
      </c>
      <c r="B15" s="36">
        <v>1</v>
      </c>
      <c r="C15" s="53">
        <v>1</v>
      </c>
      <c r="D15" s="54" t="s">
        <v>90</v>
      </c>
      <c r="E15" s="55">
        <v>2</v>
      </c>
      <c r="F15" s="39" t="str">
        <f t="shared" si="0"/>
        <v>PRS</v>
      </c>
      <c r="G15" s="40" t="str">
        <f t="shared" si="1"/>
        <v>Prensa y protocolo</v>
      </c>
      <c r="H15" s="40" t="str">
        <f t="shared" si="2"/>
        <v>Alcaldía</v>
      </c>
      <c r="I15" s="40" t="str">
        <f t="shared" si="3"/>
        <v>Alcaldía</v>
      </c>
      <c r="J15" s="41" t="s">
        <v>91</v>
      </c>
      <c r="K15" s="42" t="s">
        <v>84</v>
      </c>
      <c r="L15" s="42" t="s">
        <v>85</v>
      </c>
      <c r="M15" s="42" t="s">
        <v>85</v>
      </c>
      <c r="N15" s="42" t="s">
        <v>86</v>
      </c>
      <c r="O15" s="56"/>
      <c r="P15" s="57"/>
      <c r="Q15" s="56"/>
      <c r="R15" s="58" t="s">
        <v>60</v>
      </c>
      <c r="S15" s="59" t="s">
        <v>61</v>
      </c>
      <c r="T15" s="56" t="s">
        <v>92</v>
      </c>
      <c r="U15" s="56"/>
      <c r="V15" s="56" t="s">
        <v>93</v>
      </c>
      <c r="W15" s="60"/>
      <c r="X15" s="60"/>
      <c r="Y15" s="56" t="str">
        <f t="shared" si="23"/>
        <v>III</v>
      </c>
      <c r="Z15" s="61">
        <v>0</v>
      </c>
      <c r="AA15" s="62"/>
      <c r="AB15" s="63">
        <v>0</v>
      </c>
      <c r="AC15" s="56"/>
      <c r="AD15" s="64">
        <v>0</v>
      </c>
      <c r="AE15" s="65" t="s">
        <v>88</v>
      </c>
      <c r="AF15" s="66">
        <f t="shared" ref="AF15" si="29">IF(L15&lt;&gt;"",IF(L15="F",VLOOKUP(GRUPO,DATABASICAS,2,FALSE),VLOOKUP(GRUPO,LABORAL,3,FALSE)),0)</f>
        <v>14410.52</v>
      </c>
      <c r="AG15" s="66">
        <f t="shared" ref="AG15" si="30">IF(L15&lt;&gt;"",IF(L15="F",VLOOKUP(GRUPOT,DATABASICAS,3,FALSE)*AC15,VLOOKUP(AC15,ANTIGLABORAL,2)*AF15),0)</f>
        <v>0</v>
      </c>
      <c r="AH15" s="66">
        <f t="shared" ref="AH15" si="31">IF(L15&lt;&gt;"",IF(L15="F",(VLOOKUP(Y15,EXTRA,2)+VLOOKUP(Y15,EXTRA,3)*AC15)*2+VLOOKUP(X15,DATADESTINO,3),VLOOKUP(V15,LABORAL,8)),0)</f>
        <v>6783.59</v>
      </c>
      <c r="AI15" s="67">
        <f t="shared" ref="AI15" si="32">SUM(AF15:AH15)*B15+IF(B15=0,0.01,0)</f>
        <v>21194.11</v>
      </c>
      <c r="AJ15" s="66">
        <f t="shared" ref="AJ15" si="33">IF(L15&lt;&gt;"",IF(L15="F",VLOOKUP(NIVEL2,DATADESTINO,2,FALSE),0),0)</f>
        <v>0</v>
      </c>
      <c r="AK15" s="66">
        <f t="shared" si="13"/>
        <v>0</v>
      </c>
      <c r="AL15" s="68">
        <f t="shared" si="5"/>
        <v>0</v>
      </c>
      <c r="AM15" s="66">
        <f t="shared" ref="AM15" si="34">IF(L15&lt;&gt;"",IF(L15="F",VLOOKUP(GRUPO,DATABASICAS,4,FALSE),0),0)</f>
        <v>0</v>
      </c>
      <c r="AN15" s="66">
        <f t="shared" ref="AN15" si="35">IF(L15&lt;&gt;"",IF(L15="L",VLOOKUP(V15,LABORAL,5),0),0)</f>
        <v>3045.31</v>
      </c>
      <c r="AO15" s="66"/>
      <c r="AP15" s="66">
        <f t="shared" si="16"/>
        <v>0</v>
      </c>
      <c r="AQ15" s="66">
        <f t="shared" ref="AQ15" si="36">IF(L15&lt;&gt;"",IF(L15="L",VLOOKUP(V15,LABORAL,7),0),0)</f>
        <v>0</v>
      </c>
      <c r="AR15" s="67">
        <f t="shared" ref="AR15" si="37">SUM(AJ15:AQ15)*B15</f>
        <v>3045.31</v>
      </c>
      <c r="AS15" s="67">
        <f t="shared" si="18"/>
        <v>24239.420000000002</v>
      </c>
      <c r="AT15" s="67">
        <f t="shared" ref="AT15" si="38">IF(AS15/12&gt;DATABASEMAXIMA,DATABASEMAXIMA,AS15/12*1.05)</f>
        <v>2120.9492500000001</v>
      </c>
      <c r="AU15" s="66">
        <f t="shared" ref="AU15" si="39">IF(L15&lt;&gt;"",IF(L15="F",VLOOKUP(M15,SSFUNCIONARIOS,4,FALSE)*AT15*12,VLOOKUP(M15,SSLABORAL,4,FALSE)*AT15*12),0)</f>
        <v>6006.528276</v>
      </c>
      <c r="AV15" s="66">
        <f t="shared" ref="AV15" si="40">IF(L15&lt;&gt;"",IF(L15="F",VLOOKUP(M15,SSFUNCIONARIOS,5,FALSE)*AT15*12,VLOOKUP(M15,SSLABORAL,5,FALSE)*AT15*12),0)</f>
        <v>1399.8265050000002</v>
      </c>
      <c r="AW15" s="66">
        <f t="shared" ref="AW15" si="41">IF(L15&lt;&gt;"",IF(L15="F",VLOOKUP(M15,SSFUNCIONARIOS,6,FALSE)*AT15*12,VLOOKUP(M15,SSLABORAL,6,FALSE)*AT15*12),0)</f>
        <v>152.70834600000001</v>
      </c>
      <c r="AX15" s="66">
        <f t="shared" ref="AX15" si="42">IF(L15="L",VLOOKUP(M15,SSLABORAL,7)*AT15*12,0)</f>
        <v>50.902782000000002</v>
      </c>
      <c r="AY15" s="66">
        <f t="shared" ref="AY15" si="43">IF(L15="F",VLOOKUP(M15,SSFUNCIONARIOS,7)*AU15*-1,0)</f>
        <v>0</v>
      </c>
      <c r="AZ15" s="66">
        <f t="shared" si="21"/>
        <v>0</v>
      </c>
      <c r="BA15" s="66">
        <f t="shared" ref="BA15" si="44">IF(L15="F",VLOOKUP(M15,SSFUNCIONARIOS,8)*AT15*12,0)</f>
        <v>0</v>
      </c>
      <c r="BB15" s="66">
        <f t="shared" ref="BB15" si="45">IF(L15&lt;&gt;"",VLOOKUP(AE15,EPIGRAFES,3,FALSE)*AT15*12,0)</f>
        <v>419.94795150000004</v>
      </c>
      <c r="BC15" s="67">
        <f t="shared" si="11"/>
        <v>8029.9138605000007</v>
      </c>
      <c r="BD15" s="67">
        <f t="shared" si="12"/>
        <v>32269.333860500003</v>
      </c>
    </row>
    <row r="16" spans="1:57" ht="51" x14ac:dyDescent="0.25">
      <c r="A16" s="35" t="s">
        <v>94</v>
      </c>
      <c r="B16" s="36">
        <v>1</v>
      </c>
      <c r="C16" s="37">
        <v>3</v>
      </c>
      <c r="D16" s="38" t="s">
        <v>95</v>
      </c>
      <c r="E16" s="69">
        <v>3</v>
      </c>
      <c r="F16" s="39" t="str">
        <f t="shared" si="0"/>
        <v>CSG</v>
      </c>
      <c r="G16" s="40" t="str">
        <f t="shared" si="1"/>
        <v>Coordinación y SS. Generales</v>
      </c>
      <c r="H16" s="40" t="str">
        <f t="shared" si="2"/>
        <v>Atención Ciudada y Régimen Interior</v>
      </c>
      <c r="I16" s="40" t="s">
        <v>96</v>
      </c>
      <c r="J16" s="41" t="s">
        <v>97</v>
      </c>
      <c r="K16" s="42" t="s">
        <v>84</v>
      </c>
      <c r="L16" s="42" t="s">
        <v>58</v>
      </c>
      <c r="M16" s="42" t="s">
        <v>98</v>
      </c>
      <c r="N16" s="42" t="s">
        <v>86</v>
      </c>
      <c r="O16" s="70" t="s">
        <v>99</v>
      </c>
      <c r="P16" s="43">
        <v>33781</v>
      </c>
      <c r="Q16" s="42" t="s">
        <v>85</v>
      </c>
      <c r="R16" s="44" t="s">
        <v>60</v>
      </c>
      <c r="S16" s="45" t="s">
        <v>61</v>
      </c>
      <c r="T16" s="42" t="s">
        <v>62</v>
      </c>
      <c r="U16" s="42"/>
      <c r="V16" s="42" t="s">
        <v>100</v>
      </c>
      <c r="W16" s="71">
        <v>30</v>
      </c>
      <c r="X16" s="71">
        <v>30</v>
      </c>
      <c r="Y16" s="42" t="str">
        <f t="shared" si="23"/>
        <v>A1</v>
      </c>
      <c r="Z16" s="47">
        <v>37539.620000000003</v>
      </c>
      <c r="AA16" s="47"/>
      <c r="AB16" s="72">
        <v>0</v>
      </c>
      <c r="AC16" s="42">
        <v>10</v>
      </c>
      <c r="AD16" s="49">
        <v>0</v>
      </c>
      <c r="AE16" s="50" t="s">
        <v>65</v>
      </c>
      <c r="AF16" s="51">
        <f t="shared" si="24"/>
        <v>15845.9</v>
      </c>
      <c r="AG16" s="51">
        <f t="shared" si="25"/>
        <v>6099.2</v>
      </c>
      <c r="AH16" s="51">
        <f t="shared" si="26"/>
        <v>4564.2299999999996</v>
      </c>
      <c r="AI16" s="52">
        <f t="shared" si="4"/>
        <v>26509.329999999998</v>
      </c>
      <c r="AJ16" s="51">
        <f t="shared" si="27"/>
        <v>13841.48</v>
      </c>
      <c r="AK16" s="51">
        <f t="shared" si="13"/>
        <v>37539.620000000003</v>
      </c>
      <c r="AL16" s="32">
        <f t="shared" si="5"/>
        <v>0</v>
      </c>
      <c r="AM16" s="51">
        <f t="shared" si="28"/>
        <v>2451.38</v>
      </c>
      <c r="AN16" s="51">
        <f t="shared" si="15"/>
        <v>0</v>
      </c>
      <c r="AO16" s="51">
        <f>IF(L16&lt;&gt;"",IF(L16="L",VLOOKUP(V16,LABORAL,6),0),0)</f>
        <v>0</v>
      </c>
      <c r="AP16" s="51">
        <f t="shared" si="16"/>
        <v>0</v>
      </c>
      <c r="AQ16" s="51">
        <f t="shared" si="17"/>
        <v>0</v>
      </c>
      <c r="AR16" s="52">
        <f t="shared" si="14"/>
        <v>53832.480000000003</v>
      </c>
      <c r="AS16" s="73">
        <f t="shared" si="18"/>
        <v>80341.81</v>
      </c>
      <c r="AT16" s="52">
        <f t="shared" si="6"/>
        <v>4700</v>
      </c>
      <c r="AU16" s="51">
        <f t="shared" si="7"/>
        <v>13310.400000000001</v>
      </c>
      <c r="AV16" s="51">
        <f t="shared" si="8"/>
        <v>0</v>
      </c>
      <c r="AW16" s="51">
        <f t="shared" si="9"/>
        <v>338.4</v>
      </c>
      <c r="AX16" s="51">
        <f t="shared" si="19"/>
        <v>0</v>
      </c>
      <c r="AY16" s="51">
        <f t="shared" si="20"/>
        <v>0</v>
      </c>
      <c r="AZ16" s="51">
        <f t="shared" si="21"/>
        <v>0</v>
      </c>
      <c r="BA16" s="51">
        <f t="shared" si="22"/>
        <v>0</v>
      </c>
      <c r="BB16" s="51">
        <f t="shared" si="10"/>
        <v>846</v>
      </c>
      <c r="BC16" s="73">
        <f t="shared" si="11"/>
        <v>14494.800000000001</v>
      </c>
      <c r="BD16" s="73">
        <f t="shared" si="12"/>
        <v>94836.61</v>
      </c>
    </row>
    <row r="17" spans="1:56" ht="56.25" x14ac:dyDescent="0.25">
      <c r="A17" s="35" t="s">
        <v>101</v>
      </c>
      <c r="B17" s="36">
        <v>1</v>
      </c>
      <c r="C17" s="37">
        <v>3</v>
      </c>
      <c r="D17" s="38" t="s">
        <v>102</v>
      </c>
      <c r="E17" s="17">
        <v>24</v>
      </c>
      <c r="F17" s="39" t="str">
        <f t="shared" si="0"/>
        <v>PER</v>
      </c>
      <c r="G17" s="40" t="str">
        <f t="shared" si="1"/>
        <v>Personal</v>
      </c>
      <c r="H17" s="40" t="str">
        <f t="shared" si="2"/>
        <v>RR.HH., Contratación y Patrimonio</v>
      </c>
      <c r="I17" s="40" t="str">
        <f>VLOOKUP($E17,SECCIONES,5)</f>
        <v>Servicios Generales</v>
      </c>
      <c r="J17" s="41" t="s">
        <v>103</v>
      </c>
      <c r="K17" s="42" t="s">
        <v>84</v>
      </c>
      <c r="L17" s="42" t="s">
        <v>58</v>
      </c>
      <c r="M17" s="42" t="s">
        <v>104</v>
      </c>
      <c r="N17" s="42" t="s">
        <v>86</v>
      </c>
      <c r="O17" s="70" t="s">
        <v>105</v>
      </c>
      <c r="P17" s="43">
        <v>32051</v>
      </c>
      <c r="Q17" s="42" t="s">
        <v>85</v>
      </c>
      <c r="R17" s="44" t="s">
        <v>60</v>
      </c>
      <c r="S17" s="45" t="s">
        <v>61</v>
      </c>
      <c r="T17" s="42" t="s">
        <v>62</v>
      </c>
      <c r="U17" s="42"/>
      <c r="V17" s="42" t="s">
        <v>106</v>
      </c>
      <c r="W17" s="71">
        <v>18</v>
      </c>
      <c r="X17" s="71">
        <v>18</v>
      </c>
      <c r="Y17" s="42" t="str">
        <f t="shared" si="23"/>
        <v>C2</v>
      </c>
      <c r="Z17" s="47">
        <v>11668.89</v>
      </c>
      <c r="AA17" s="47"/>
      <c r="AB17" s="48">
        <v>838.9</v>
      </c>
      <c r="AC17" s="42">
        <v>12</v>
      </c>
      <c r="AD17" s="49">
        <v>0</v>
      </c>
      <c r="AE17" s="50" t="s">
        <v>65</v>
      </c>
      <c r="AF17" s="51">
        <f t="shared" si="24"/>
        <v>8562.1200000000008</v>
      </c>
      <c r="AG17" s="51">
        <f t="shared" si="25"/>
        <v>3075.6000000000004</v>
      </c>
      <c r="AH17" s="51">
        <f t="shared" si="26"/>
        <v>2861.3199999999997</v>
      </c>
      <c r="AI17" s="52">
        <f t="shared" si="4"/>
        <v>14499.04</v>
      </c>
      <c r="AJ17" s="51">
        <f t="shared" si="27"/>
        <v>5641.05</v>
      </c>
      <c r="AK17" s="51">
        <f t="shared" si="13"/>
        <v>11668.89</v>
      </c>
      <c r="AL17" s="32">
        <f t="shared" si="5"/>
        <v>0</v>
      </c>
      <c r="AM17" s="51">
        <f t="shared" si="28"/>
        <v>1361.62</v>
      </c>
      <c r="AN17" s="51">
        <f t="shared" si="15"/>
        <v>0</v>
      </c>
      <c r="AO17" s="51">
        <f>IF(L17&lt;&gt;"",IF(L17="L",VLOOKUP(V17,LABORAL,6),0),0)</f>
        <v>0</v>
      </c>
      <c r="AP17" s="51">
        <f t="shared" si="16"/>
        <v>838.9</v>
      </c>
      <c r="AQ17" s="51">
        <f t="shared" si="17"/>
        <v>0</v>
      </c>
      <c r="AR17" s="52">
        <f t="shared" si="14"/>
        <v>19510.46</v>
      </c>
      <c r="AS17" s="52">
        <f t="shared" si="18"/>
        <v>34009.5</v>
      </c>
      <c r="AT17" s="52">
        <f t="shared" si="6"/>
        <v>2975.8312500000002</v>
      </c>
      <c r="AU17" s="51">
        <f t="shared" si="7"/>
        <v>8427.5541000000012</v>
      </c>
      <c r="AV17" s="51">
        <f t="shared" si="8"/>
        <v>0</v>
      </c>
      <c r="AW17" s="51">
        <f t="shared" si="9"/>
        <v>214.25985</v>
      </c>
      <c r="AX17" s="51">
        <f t="shared" si="19"/>
        <v>0</v>
      </c>
      <c r="AY17" s="51">
        <f t="shared" si="20"/>
        <v>-4.6351547550000012</v>
      </c>
      <c r="AZ17" s="51">
        <f t="shared" si="21"/>
        <v>0</v>
      </c>
      <c r="BA17" s="51">
        <f t="shared" si="22"/>
        <v>0</v>
      </c>
      <c r="BB17" s="51">
        <f t="shared" si="10"/>
        <v>535.64962500000001</v>
      </c>
      <c r="BC17" s="52">
        <f t="shared" si="11"/>
        <v>9172.8284202450013</v>
      </c>
      <c r="BD17" s="52">
        <f t="shared" si="12"/>
        <v>43182.328420245001</v>
      </c>
    </row>
    <row r="18" spans="1:56" ht="112.5" x14ac:dyDescent="0.25">
      <c r="A18" s="35" t="s">
        <v>107</v>
      </c>
      <c r="B18" s="36">
        <v>1</v>
      </c>
      <c r="C18" s="37">
        <v>3</v>
      </c>
      <c r="D18" s="38" t="s">
        <v>108</v>
      </c>
      <c r="E18" s="69">
        <v>24</v>
      </c>
      <c r="F18" s="39" t="str">
        <f t="shared" si="0"/>
        <v>PER</v>
      </c>
      <c r="G18" s="40" t="str">
        <f t="shared" si="1"/>
        <v>Personal</v>
      </c>
      <c r="H18" s="40" t="str">
        <f t="shared" si="2"/>
        <v>RR.HH., Contratación y Patrimonio</v>
      </c>
      <c r="I18" s="40" t="s">
        <v>96</v>
      </c>
      <c r="J18" s="41" t="s">
        <v>109</v>
      </c>
      <c r="K18" s="42" t="s">
        <v>84</v>
      </c>
      <c r="L18" s="42" t="s">
        <v>58</v>
      </c>
      <c r="M18" s="42" t="s">
        <v>98</v>
      </c>
      <c r="N18" s="42" t="s">
        <v>86</v>
      </c>
      <c r="O18" s="70" t="s">
        <v>99</v>
      </c>
      <c r="P18" s="43">
        <v>37175</v>
      </c>
      <c r="Q18" s="42" t="s">
        <v>85</v>
      </c>
      <c r="R18" s="44" t="s">
        <v>60</v>
      </c>
      <c r="S18" s="45" t="s">
        <v>61</v>
      </c>
      <c r="T18" s="42" t="s">
        <v>62</v>
      </c>
      <c r="U18" s="42"/>
      <c r="V18" s="42" t="s">
        <v>100</v>
      </c>
      <c r="W18" s="71">
        <v>28</v>
      </c>
      <c r="X18" s="71">
        <v>28</v>
      </c>
      <c r="Y18" s="42" t="str">
        <f t="shared" si="23"/>
        <v>A1</v>
      </c>
      <c r="Z18" s="47">
        <v>21757.52</v>
      </c>
      <c r="AA18" s="47"/>
      <c r="AB18" s="48">
        <v>0</v>
      </c>
      <c r="AC18" s="42">
        <v>7</v>
      </c>
      <c r="AD18" s="49">
        <v>0</v>
      </c>
      <c r="AE18" s="50" t="s">
        <v>65</v>
      </c>
      <c r="AF18" s="51">
        <f t="shared" si="24"/>
        <v>15845.9</v>
      </c>
      <c r="AG18" s="51">
        <f t="shared" si="25"/>
        <v>4269.4399999999996</v>
      </c>
      <c r="AH18" s="51">
        <f t="shared" si="26"/>
        <v>4022.55</v>
      </c>
      <c r="AI18" s="52">
        <f t="shared" si="4"/>
        <v>24137.89</v>
      </c>
      <c r="AJ18" s="51">
        <f t="shared" si="27"/>
        <v>11721.04</v>
      </c>
      <c r="AK18" s="51">
        <f t="shared" si="13"/>
        <v>21757.52</v>
      </c>
      <c r="AL18" s="32">
        <f t="shared" si="5"/>
        <v>0</v>
      </c>
      <c r="AM18" s="51">
        <f t="shared" si="28"/>
        <v>2451.38</v>
      </c>
      <c r="AN18" s="51">
        <f t="shared" si="15"/>
        <v>0</v>
      </c>
      <c r="AO18" s="51">
        <f>IF(L18&lt;&gt;"",IF(L18="L",VLOOKUP(V18,LABORAL,6),0),0)</f>
        <v>0</v>
      </c>
      <c r="AP18" s="51">
        <f t="shared" si="16"/>
        <v>0</v>
      </c>
      <c r="AQ18" s="51">
        <f t="shared" si="17"/>
        <v>0</v>
      </c>
      <c r="AR18" s="52">
        <f t="shared" si="14"/>
        <v>35929.939999999995</v>
      </c>
      <c r="AS18" s="52">
        <f t="shared" si="18"/>
        <v>60067.829999999994</v>
      </c>
      <c r="AT18" s="52">
        <f t="shared" si="6"/>
        <v>4700</v>
      </c>
      <c r="AU18" s="51">
        <f t="shared" si="7"/>
        <v>13310.400000000001</v>
      </c>
      <c r="AV18" s="51">
        <f t="shared" si="8"/>
        <v>0</v>
      </c>
      <c r="AW18" s="51">
        <f t="shared" si="9"/>
        <v>338.4</v>
      </c>
      <c r="AX18" s="51">
        <f t="shared" si="19"/>
        <v>0</v>
      </c>
      <c r="AY18" s="51">
        <f t="shared" si="20"/>
        <v>0</v>
      </c>
      <c r="AZ18" s="51">
        <f t="shared" si="21"/>
        <v>0</v>
      </c>
      <c r="BA18" s="51">
        <f t="shared" si="22"/>
        <v>0</v>
      </c>
      <c r="BB18" s="51">
        <f t="shared" si="10"/>
        <v>846</v>
      </c>
      <c r="BC18" s="52">
        <f t="shared" si="11"/>
        <v>14494.800000000001</v>
      </c>
      <c r="BD18" s="52">
        <f t="shared" si="12"/>
        <v>74562.62999999999</v>
      </c>
    </row>
    <row r="19" spans="1:56" ht="56.25" x14ac:dyDescent="0.25">
      <c r="A19" s="35" t="s">
        <v>110</v>
      </c>
      <c r="B19" s="36">
        <v>1</v>
      </c>
      <c r="C19" s="37">
        <v>3</v>
      </c>
      <c r="D19" s="74" t="s">
        <v>111</v>
      </c>
      <c r="E19" s="17">
        <v>24</v>
      </c>
      <c r="F19" s="39" t="str">
        <f t="shared" si="0"/>
        <v>PER</v>
      </c>
      <c r="G19" s="40" t="str">
        <f t="shared" si="1"/>
        <v>Personal</v>
      </c>
      <c r="H19" s="40" t="str">
        <f t="shared" si="2"/>
        <v>RR.HH., Contratación y Patrimonio</v>
      </c>
      <c r="I19" s="40" t="s">
        <v>96</v>
      </c>
      <c r="J19" s="41" t="s">
        <v>112</v>
      </c>
      <c r="K19" s="42" t="s">
        <v>84</v>
      </c>
      <c r="L19" s="42" t="s">
        <v>58</v>
      </c>
      <c r="M19" s="42" t="s">
        <v>98</v>
      </c>
      <c r="N19" s="42" t="s">
        <v>86</v>
      </c>
      <c r="O19" s="75" t="s">
        <v>113</v>
      </c>
      <c r="P19" s="43">
        <v>41185</v>
      </c>
      <c r="Q19" s="42" t="s">
        <v>85</v>
      </c>
      <c r="R19" s="44" t="s">
        <v>60</v>
      </c>
      <c r="S19" s="45" t="s">
        <v>61</v>
      </c>
      <c r="T19" s="42" t="s">
        <v>92</v>
      </c>
      <c r="U19" s="42"/>
      <c r="V19" s="42" t="s">
        <v>114</v>
      </c>
      <c r="W19" s="71">
        <v>22</v>
      </c>
      <c r="X19" s="71">
        <v>22</v>
      </c>
      <c r="Y19" s="42" t="str">
        <f t="shared" si="23"/>
        <v>A2</v>
      </c>
      <c r="Z19" s="47">
        <v>12579.28</v>
      </c>
      <c r="AA19" s="47"/>
      <c r="AB19" s="48">
        <v>1372.1</v>
      </c>
      <c r="AC19" s="42">
        <v>3</v>
      </c>
      <c r="AD19" s="49">
        <v>0</v>
      </c>
      <c r="AE19" s="50" t="s">
        <v>65</v>
      </c>
      <c r="AF19" s="51">
        <f t="shared" si="24"/>
        <v>13701.58</v>
      </c>
      <c r="AG19" s="51">
        <f t="shared" si="25"/>
        <v>1491.93</v>
      </c>
      <c r="AH19" s="51">
        <f t="shared" si="26"/>
        <v>3060.85</v>
      </c>
      <c r="AI19" s="52">
        <f t="shared" si="4"/>
        <v>18254.36</v>
      </c>
      <c r="AJ19" s="51">
        <f t="shared" si="27"/>
        <v>7284.64</v>
      </c>
      <c r="AK19" s="51">
        <f t="shared" si="13"/>
        <v>12579.28</v>
      </c>
      <c r="AL19" s="32">
        <f t="shared" si="5"/>
        <v>0</v>
      </c>
      <c r="AM19" s="51">
        <f t="shared" si="28"/>
        <v>2003.62</v>
      </c>
      <c r="AN19" s="51">
        <f t="shared" si="15"/>
        <v>0</v>
      </c>
      <c r="AO19" s="51">
        <f>IF(L19&lt;&gt;"",IF(L19="L",VLOOKUP(V19,LABORAL,6),0),0)</f>
        <v>0</v>
      </c>
      <c r="AP19" s="51">
        <f t="shared" si="16"/>
        <v>1372.1</v>
      </c>
      <c r="AQ19" s="51">
        <f t="shared" si="17"/>
        <v>0</v>
      </c>
      <c r="AR19" s="52">
        <f t="shared" si="14"/>
        <v>23239.64</v>
      </c>
      <c r="AS19" s="52">
        <f t="shared" si="18"/>
        <v>41494</v>
      </c>
      <c r="AT19" s="52">
        <f t="shared" si="6"/>
        <v>3630.7250000000004</v>
      </c>
      <c r="AU19" s="51">
        <f t="shared" si="7"/>
        <v>10282.213200000002</v>
      </c>
      <c r="AV19" s="51">
        <f t="shared" si="8"/>
        <v>0</v>
      </c>
      <c r="AW19" s="51">
        <f t="shared" si="9"/>
        <v>261.41220000000004</v>
      </c>
      <c r="AX19" s="51">
        <f t="shared" si="19"/>
        <v>0</v>
      </c>
      <c r="AY19" s="51">
        <f t="shared" si="20"/>
        <v>0</v>
      </c>
      <c r="AZ19" s="51">
        <f t="shared" si="21"/>
        <v>0</v>
      </c>
      <c r="BA19" s="51">
        <f t="shared" si="22"/>
        <v>0</v>
      </c>
      <c r="BB19" s="51">
        <f t="shared" si="10"/>
        <v>653.53050000000007</v>
      </c>
      <c r="BC19" s="52">
        <f t="shared" si="11"/>
        <v>11197.155900000003</v>
      </c>
      <c r="BD19" s="52">
        <f t="shared" si="12"/>
        <v>52691.155900000005</v>
      </c>
    </row>
    <row r="20" spans="1:56" ht="56.25" x14ac:dyDescent="0.25">
      <c r="A20" s="35" t="s">
        <v>115</v>
      </c>
      <c r="B20" s="36">
        <v>1</v>
      </c>
      <c r="C20" s="37">
        <v>3</v>
      </c>
      <c r="D20" s="38" t="s">
        <v>116</v>
      </c>
      <c r="E20" s="69">
        <v>24</v>
      </c>
      <c r="F20" s="39" t="str">
        <f t="shared" si="0"/>
        <v>PER</v>
      </c>
      <c r="G20" s="40" t="str">
        <f t="shared" si="1"/>
        <v>Personal</v>
      </c>
      <c r="H20" s="40" t="str">
        <f t="shared" si="2"/>
        <v>RR.HH., Contratación y Patrimonio</v>
      </c>
      <c r="I20" s="40" t="s">
        <v>96</v>
      </c>
      <c r="J20" s="41" t="s">
        <v>117</v>
      </c>
      <c r="K20" s="42" t="s">
        <v>84</v>
      </c>
      <c r="L20" s="42" t="s">
        <v>58</v>
      </c>
      <c r="M20" s="42" t="s">
        <v>98</v>
      </c>
      <c r="N20" s="42" t="s">
        <v>86</v>
      </c>
      <c r="O20" s="70" t="s">
        <v>118</v>
      </c>
      <c r="P20" s="43">
        <v>38936</v>
      </c>
      <c r="Q20" s="42" t="s">
        <v>85</v>
      </c>
      <c r="R20" s="44" t="s">
        <v>60</v>
      </c>
      <c r="S20" s="45" t="s">
        <v>61</v>
      </c>
      <c r="T20" s="42" t="s">
        <v>62</v>
      </c>
      <c r="U20" s="42"/>
      <c r="V20" s="42" t="s">
        <v>119</v>
      </c>
      <c r="W20" s="71">
        <v>20</v>
      </c>
      <c r="X20" s="71">
        <v>20</v>
      </c>
      <c r="Y20" s="42" t="str">
        <f t="shared" si="23"/>
        <v>C1</v>
      </c>
      <c r="Z20" s="47">
        <v>12835.62</v>
      </c>
      <c r="AA20" s="47"/>
      <c r="AB20" s="76"/>
      <c r="AC20" s="42">
        <v>6</v>
      </c>
      <c r="AD20" s="49">
        <v>0</v>
      </c>
      <c r="AE20" s="50" t="s">
        <v>65</v>
      </c>
      <c r="AF20" s="51">
        <f t="shared" si="24"/>
        <v>10287.6</v>
      </c>
      <c r="AG20" s="51">
        <f t="shared" si="25"/>
        <v>2259</v>
      </c>
      <c r="AH20" s="51">
        <f t="shared" si="26"/>
        <v>2853.99</v>
      </c>
      <c r="AI20" s="52">
        <f t="shared" si="4"/>
        <v>15400.59</v>
      </c>
      <c r="AJ20" s="51">
        <f t="shared" si="27"/>
        <v>6282.55</v>
      </c>
      <c r="AK20" s="51">
        <f t="shared" si="13"/>
        <v>12835.62</v>
      </c>
      <c r="AL20" s="32">
        <f t="shared" si="5"/>
        <v>0</v>
      </c>
      <c r="AM20" s="51">
        <f t="shared" si="28"/>
        <v>1652.05</v>
      </c>
      <c r="AN20" s="51">
        <f t="shared" si="15"/>
        <v>0</v>
      </c>
      <c r="AO20" s="51">
        <f>IF(L20&lt;&gt;"",IF(L20="L",VLOOKUP(V20,LABORAL,6),0),0)</f>
        <v>0</v>
      </c>
      <c r="AP20" s="51">
        <f t="shared" si="16"/>
        <v>0</v>
      </c>
      <c r="AQ20" s="51">
        <f t="shared" si="17"/>
        <v>0</v>
      </c>
      <c r="AR20" s="52">
        <f t="shared" si="14"/>
        <v>20770.22</v>
      </c>
      <c r="AS20" s="52">
        <f t="shared" si="18"/>
        <v>36170.81</v>
      </c>
      <c r="AT20" s="52">
        <f t="shared" si="6"/>
        <v>3164.9458749999999</v>
      </c>
      <c r="AU20" s="51">
        <f t="shared" si="7"/>
        <v>8963.1267179999995</v>
      </c>
      <c r="AV20" s="51">
        <f t="shared" si="8"/>
        <v>0</v>
      </c>
      <c r="AW20" s="51">
        <f t="shared" si="9"/>
        <v>227.876103</v>
      </c>
      <c r="AX20" s="51">
        <f t="shared" si="19"/>
        <v>0</v>
      </c>
      <c r="AY20" s="51">
        <f t="shared" si="20"/>
        <v>0</v>
      </c>
      <c r="AZ20" s="51">
        <f t="shared" si="21"/>
        <v>0</v>
      </c>
      <c r="BA20" s="51">
        <f t="shared" si="22"/>
        <v>0</v>
      </c>
      <c r="BB20" s="51">
        <f t="shared" si="10"/>
        <v>569.69025749999992</v>
      </c>
      <c r="BC20" s="52">
        <f t="shared" si="11"/>
        <v>9760.6930785000004</v>
      </c>
      <c r="BD20" s="52">
        <f t="shared" si="12"/>
        <v>45931.503078499998</v>
      </c>
    </row>
    <row r="21" spans="1:56" ht="51" x14ac:dyDescent="0.25">
      <c r="A21" s="35" t="s">
        <v>120</v>
      </c>
      <c r="B21" s="36">
        <v>1</v>
      </c>
      <c r="C21" s="37">
        <v>3</v>
      </c>
      <c r="D21" s="38" t="s">
        <v>121</v>
      </c>
      <c r="E21" s="17">
        <v>16</v>
      </c>
      <c r="F21" s="39" t="str">
        <f t="shared" si="0"/>
        <v>PAT</v>
      </c>
      <c r="G21" s="40" t="str">
        <f t="shared" si="1"/>
        <v>Patrimonio</v>
      </c>
      <c r="H21" s="40" t="str">
        <f t="shared" si="2"/>
        <v>RR.HH., Contratación y Patrimonio</v>
      </c>
      <c r="I21" s="40" t="str">
        <f t="shared" ref="I21:I42" si="46">VLOOKUP($E21,SECCIONES,5)</f>
        <v>Servicios Generales</v>
      </c>
      <c r="J21" s="41" t="s">
        <v>122</v>
      </c>
      <c r="K21" s="42" t="s">
        <v>84</v>
      </c>
      <c r="L21" s="42" t="s">
        <v>58</v>
      </c>
      <c r="M21" s="42" t="s">
        <v>98</v>
      </c>
      <c r="N21" s="42" t="s">
        <v>86</v>
      </c>
      <c r="O21" s="70" t="s">
        <v>118</v>
      </c>
      <c r="P21" s="43">
        <v>37402</v>
      </c>
      <c r="Q21" s="42" t="s">
        <v>85</v>
      </c>
      <c r="R21" s="44" t="s">
        <v>60</v>
      </c>
      <c r="S21" s="45" t="s">
        <v>61</v>
      </c>
      <c r="T21" s="42" t="s">
        <v>62</v>
      </c>
      <c r="U21" s="42"/>
      <c r="V21" s="42" t="s">
        <v>119</v>
      </c>
      <c r="W21" s="71">
        <v>20</v>
      </c>
      <c r="X21" s="71">
        <v>20</v>
      </c>
      <c r="Y21" s="42" t="str">
        <f t="shared" si="23"/>
        <v>C1</v>
      </c>
      <c r="Z21" s="47">
        <v>11502.06</v>
      </c>
      <c r="AA21" s="47"/>
      <c r="AB21" s="76"/>
      <c r="AC21" s="42">
        <v>7</v>
      </c>
      <c r="AD21" s="49">
        <v>0</v>
      </c>
      <c r="AE21" s="50" t="s">
        <v>65</v>
      </c>
      <c r="AF21" s="51">
        <f t="shared" si="24"/>
        <v>10287.6</v>
      </c>
      <c r="AG21" s="51">
        <f t="shared" si="25"/>
        <v>2635.5</v>
      </c>
      <c r="AH21" s="51">
        <f t="shared" si="26"/>
        <v>2908.1499999999996</v>
      </c>
      <c r="AI21" s="52">
        <f t="shared" si="4"/>
        <v>15831.25</v>
      </c>
      <c r="AJ21" s="51">
        <f t="shared" si="27"/>
        <v>6282.55</v>
      </c>
      <c r="AK21" s="51">
        <f t="shared" si="13"/>
        <v>11502.06</v>
      </c>
      <c r="AL21" s="32">
        <f t="shared" si="5"/>
        <v>0</v>
      </c>
      <c r="AM21" s="51">
        <f t="shared" si="28"/>
        <v>1652.05</v>
      </c>
      <c r="AN21" s="51"/>
      <c r="AO21" s="77"/>
      <c r="AP21" s="77"/>
      <c r="AQ21" s="77"/>
      <c r="AR21" s="52">
        <f t="shared" si="14"/>
        <v>19436.66</v>
      </c>
      <c r="AS21" s="52">
        <f t="shared" si="18"/>
        <v>35267.910000000003</v>
      </c>
      <c r="AT21" s="52">
        <f t="shared" si="6"/>
        <v>3085.9421250000005</v>
      </c>
      <c r="AU21" s="51">
        <f t="shared" si="7"/>
        <v>8739.3880979999994</v>
      </c>
      <c r="AV21" s="51">
        <f t="shared" si="8"/>
        <v>0</v>
      </c>
      <c r="AW21" s="51">
        <f t="shared" si="9"/>
        <v>222.18783300000007</v>
      </c>
      <c r="AX21" s="51"/>
      <c r="AY21" s="51"/>
      <c r="AZ21" s="51"/>
      <c r="BA21" s="51"/>
      <c r="BB21" s="51">
        <f t="shared" si="10"/>
        <v>555.4695825</v>
      </c>
      <c r="BC21" s="52">
        <f t="shared" si="11"/>
        <v>9517.0455134999993</v>
      </c>
      <c r="BD21" s="52">
        <f t="shared" si="12"/>
        <v>44784.955513500005</v>
      </c>
    </row>
    <row r="22" spans="1:56" ht="56.25" x14ac:dyDescent="0.25">
      <c r="A22" s="35" t="s">
        <v>123</v>
      </c>
      <c r="B22" s="36">
        <v>1</v>
      </c>
      <c r="C22" s="37">
        <v>3</v>
      </c>
      <c r="D22" s="74" t="s">
        <v>124</v>
      </c>
      <c r="E22" s="17">
        <v>17</v>
      </c>
      <c r="F22" s="39" t="str">
        <f t="shared" si="0"/>
        <v>ARC</v>
      </c>
      <c r="G22" s="40" t="str">
        <f t="shared" si="1"/>
        <v>Archivo</v>
      </c>
      <c r="H22" s="40" t="str">
        <f t="shared" si="2"/>
        <v>Servicios Generales</v>
      </c>
      <c r="I22" s="40" t="str">
        <f t="shared" si="46"/>
        <v>Servicios Generales</v>
      </c>
      <c r="J22" s="41" t="s">
        <v>125</v>
      </c>
      <c r="K22" s="42" t="s">
        <v>84</v>
      </c>
      <c r="L22" s="42" t="s">
        <v>58</v>
      </c>
      <c r="M22" s="42" t="s">
        <v>59</v>
      </c>
      <c r="N22" s="42" t="s">
        <v>86</v>
      </c>
      <c r="O22" s="70" t="s">
        <v>126</v>
      </c>
      <c r="P22" s="43"/>
      <c r="Q22" s="42" t="s">
        <v>85</v>
      </c>
      <c r="R22" s="44" t="s">
        <v>60</v>
      </c>
      <c r="S22" s="45" t="s">
        <v>61</v>
      </c>
      <c r="T22" s="42" t="s">
        <v>92</v>
      </c>
      <c r="U22" s="42"/>
      <c r="V22" s="42" t="s">
        <v>114</v>
      </c>
      <c r="W22" s="71">
        <v>20</v>
      </c>
      <c r="X22" s="71">
        <v>20</v>
      </c>
      <c r="Y22" s="42" t="str">
        <f t="shared" si="23"/>
        <v>A2</v>
      </c>
      <c r="Z22" s="47">
        <v>13696.58</v>
      </c>
      <c r="AA22" s="47"/>
      <c r="AB22" s="48">
        <v>0</v>
      </c>
      <c r="AC22" s="42"/>
      <c r="AD22" s="49">
        <v>0</v>
      </c>
      <c r="AE22" s="50" t="s">
        <v>65</v>
      </c>
      <c r="AF22" s="51">
        <f t="shared" si="24"/>
        <v>13701.58</v>
      </c>
      <c r="AG22" s="78"/>
      <c r="AH22" s="51">
        <f t="shared" si="26"/>
        <v>2712.5699999999997</v>
      </c>
      <c r="AI22" s="52">
        <f t="shared" si="4"/>
        <v>16414.150000000001</v>
      </c>
      <c r="AJ22" s="51">
        <f t="shared" si="27"/>
        <v>6282.55</v>
      </c>
      <c r="AK22" s="51">
        <f t="shared" si="13"/>
        <v>13696.58</v>
      </c>
      <c r="AL22" s="32">
        <f t="shared" si="5"/>
        <v>0</v>
      </c>
      <c r="AM22" s="51">
        <f t="shared" si="28"/>
        <v>2003.62</v>
      </c>
      <c r="AN22" s="51">
        <f t="shared" ref="AN22:AN39" si="47">IF(L22&lt;&gt;"",IF(L22="L",VLOOKUP(V22,LABORAL,5),0),0)</f>
        <v>0</v>
      </c>
      <c r="AO22" s="51">
        <f t="shared" ref="AO22:AO32" si="48">IF(L22&lt;&gt;"",IF(L22="L",VLOOKUP(V22,LABORAL,6),0),0)</f>
        <v>0</v>
      </c>
      <c r="AP22" s="51">
        <f t="shared" ref="AP22:AP39" si="49">IF(AB22&lt;&gt;"",AB22,0)</f>
        <v>0</v>
      </c>
      <c r="AQ22" s="51">
        <f t="shared" ref="AQ22:AQ39" si="50">IF(L22&lt;&gt;"",IF(L22="L",VLOOKUP(V22,LABORAL,7),0),0)</f>
        <v>0</v>
      </c>
      <c r="AR22" s="52">
        <f t="shared" si="14"/>
        <v>21982.75</v>
      </c>
      <c r="AS22" s="52">
        <f t="shared" si="18"/>
        <v>38396.9</v>
      </c>
      <c r="AT22" s="52">
        <f t="shared" si="6"/>
        <v>3359.7287500000002</v>
      </c>
      <c r="AU22" s="51">
        <f t="shared" si="7"/>
        <v>9514.7518199999995</v>
      </c>
      <c r="AV22" s="51">
        <f t="shared" si="8"/>
        <v>2217.420975</v>
      </c>
      <c r="AW22" s="51">
        <f t="shared" si="9"/>
        <v>241.90047000000004</v>
      </c>
      <c r="AX22" s="51">
        <f t="shared" ref="AX22:AX39" si="51">IF(L22="L",VLOOKUP(M22,SSLABORAL,7)*AT22*12,0)</f>
        <v>0</v>
      </c>
      <c r="AY22" s="51">
        <f t="shared" ref="AY22:AY39" si="52">IF(L22="F",VLOOKUP(M22,SSFUNCIONARIOS,7)*AU22*-1,0)</f>
        <v>0</v>
      </c>
      <c r="AZ22" s="51">
        <f t="shared" ref="AZ22:AZ45" si="53">IF(B22=0,0.1,0)</f>
        <v>0</v>
      </c>
      <c r="BA22" s="51">
        <f t="shared" ref="BA22:BA39" si="54">IF(L22="F",VLOOKUP(M22,SSFUNCIONARIOS,8)*AT22*12,0)</f>
        <v>0</v>
      </c>
      <c r="BB22" s="51">
        <f t="shared" si="10"/>
        <v>604.7511750000001</v>
      </c>
      <c r="BC22" s="52">
        <f t="shared" si="11"/>
        <v>12578.824439999999</v>
      </c>
      <c r="BD22" s="52">
        <f t="shared" si="12"/>
        <v>50975.724439999998</v>
      </c>
    </row>
    <row r="23" spans="1:56" ht="67.5" x14ac:dyDescent="0.25">
      <c r="A23" s="35" t="s">
        <v>127</v>
      </c>
      <c r="B23" s="36">
        <v>1</v>
      </c>
      <c r="C23" s="37">
        <v>3</v>
      </c>
      <c r="D23" s="74" t="s">
        <v>128</v>
      </c>
      <c r="E23" s="17">
        <v>15</v>
      </c>
      <c r="F23" s="39" t="str">
        <f t="shared" si="0"/>
        <v>CON</v>
      </c>
      <c r="G23" s="40" t="str">
        <f t="shared" si="1"/>
        <v>Contratación</v>
      </c>
      <c r="H23" s="40" t="str">
        <f t="shared" si="2"/>
        <v>RR.HH., Contratación y Patrimonio</v>
      </c>
      <c r="I23" s="40" t="str">
        <f t="shared" si="46"/>
        <v>Servicios Generales</v>
      </c>
      <c r="J23" s="41" t="s">
        <v>129</v>
      </c>
      <c r="K23" s="42" t="s">
        <v>84</v>
      </c>
      <c r="L23" s="42" t="s">
        <v>58</v>
      </c>
      <c r="M23" s="42" t="s">
        <v>59</v>
      </c>
      <c r="N23" s="42" t="s">
        <v>86</v>
      </c>
      <c r="O23" s="70" t="s">
        <v>105</v>
      </c>
      <c r="P23" s="43"/>
      <c r="Q23" s="42" t="s">
        <v>85</v>
      </c>
      <c r="R23" s="44" t="s">
        <v>60</v>
      </c>
      <c r="S23" s="45" t="s">
        <v>61</v>
      </c>
      <c r="T23" s="42" t="s">
        <v>92</v>
      </c>
      <c r="U23" s="42" t="s">
        <v>130</v>
      </c>
      <c r="V23" s="42" t="s">
        <v>106</v>
      </c>
      <c r="W23" s="71">
        <v>14</v>
      </c>
      <c r="X23" s="71">
        <v>14</v>
      </c>
      <c r="Y23" s="42" t="str">
        <f t="shared" si="23"/>
        <v>C2</v>
      </c>
      <c r="Z23" s="47">
        <v>9998.99</v>
      </c>
      <c r="AA23" s="47"/>
      <c r="AB23" s="72">
        <v>0</v>
      </c>
      <c r="AC23" s="42"/>
      <c r="AD23" s="49">
        <v>0</v>
      </c>
      <c r="AE23" s="50" t="s">
        <v>65</v>
      </c>
      <c r="AF23" s="51">
        <f t="shared" si="24"/>
        <v>8562.1200000000008</v>
      </c>
      <c r="AG23" s="51">
        <f t="shared" ref="AG23:AG36" si="55">IF(L23&lt;&gt;"",IF(L23="F",VLOOKUP(GRUPOT,DATABASICAS,3,FALSE)*AC23,VLOOKUP(AC23,ANTIGLABORAL,2)*AF23),0)</f>
        <v>0</v>
      </c>
      <c r="AH23" s="51">
        <f t="shared" si="26"/>
        <v>2140.42</v>
      </c>
      <c r="AI23" s="52">
        <f t="shared" si="4"/>
        <v>10702.54</v>
      </c>
      <c r="AJ23" s="51">
        <f t="shared" si="27"/>
        <v>4358.42</v>
      </c>
      <c r="AK23" s="51">
        <f t="shared" si="13"/>
        <v>9998.99</v>
      </c>
      <c r="AL23" s="32">
        <f t="shared" si="5"/>
        <v>0</v>
      </c>
      <c r="AM23" s="51">
        <f t="shared" si="28"/>
        <v>1361.62</v>
      </c>
      <c r="AN23" s="51">
        <f t="shared" si="47"/>
        <v>0</v>
      </c>
      <c r="AO23" s="51">
        <f t="shared" si="48"/>
        <v>0</v>
      </c>
      <c r="AP23" s="51">
        <f t="shared" si="49"/>
        <v>0</v>
      </c>
      <c r="AQ23" s="51">
        <f t="shared" si="50"/>
        <v>0</v>
      </c>
      <c r="AR23" s="52">
        <f t="shared" si="14"/>
        <v>15719.029999999999</v>
      </c>
      <c r="AS23" s="73">
        <f t="shared" si="18"/>
        <v>26421.57</v>
      </c>
      <c r="AT23" s="52">
        <f t="shared" si="6"/>
        <v>2311.8873750000002</v>
      </c>
      <c r="AU23" s="51">
        <f t="shared" si="7"/>
        <v>6547.2650460000004</v>
      </c>
      <c r="AV23" s="51">
        <f t="shared" si="8"/>
        <v>1525.8456675000002</v>
      </c>
      <c r="AW23" s="51">
        <f t="shared" si="9"/>
        <v>166.45589100000004</v>
      </c>
      <c r="AX23" s="51">
        <f t="shared" si="51"/>
        <v>0</v>
      </c>
      <c r="AY23" s="51">
        <f t="shared" si="52"/>
        <v>0</v>
      </c>
      <c r="AZ23" s="51">
        <f t="shared" si="53"/>
        <v>0</v>
      </c>
      <c r="BA23" s="51">
        <f t="shared" si="54"/>
        <v>0</v>
      </c>
      <c r="BB23" s="51">
        <f t="shared" si="10"/>
        <v>416.13972750000005</v>
      </c>
      <c r="BC23" s="73">
        <f t="shared" si="11"/>
        <v>8655.7063319999997</v>
      </c>
      <c r="BD23" s="73">
        <f t="shared" si="12"/>
        <v>35077.276332000001</v>
      </c>
    </row>
    <row r="24" spans="1:56" ht="67.5" x14ac:dyDescent="0.25">
      <c r="A24" s="35" t="s">
        <v>131</v>
      </c>
      <c r="B24" s="36">
        <v>1</v>
      </c>
      <c r="C24" s="37">
        <v>3</v>
      </c>
      <c r="D24" s="79" t="s">
        <v>132</v>
      </c>
      <c r="E24" s="80">
        <v>18</v>
      </c>
      <c r="F24" s="39" t="str">
        <f t="shared" si="0"/>
        <v>ATC</v>
      </c>
      <c r="G24" s="40" t="str">
        <f t="shared" si="1"/>
        <v>Atención Ciudadana y Regimen Interior</v>
      </c>
      <c r="H24" s="40" t="str">
        <f t="shared" si="2"/>
        <v>Atención Ciudadana y Régimen Interior</v>
      </c>
      <c r="I24" s="40" t="str">
        <f t="shared" si="46"/>
        <v>Servicios Generales</v>
      </c>
      <c r="J24" s="41" t="s">
        <v>129</v>
      </c>
      <c r="K24" s="42" t="s">
        <v>84</v>
      </c>
      <c r="L24" s="42" t="s">
        <v>58</v>
      </c>
      <c r="M24" s="42" t="s">
        <v>59</v>
      </c>
      <c r="N24" s="42" t="s">
        <v>86</v>
      </c>
      <c r="O24" s="70" t="s">
        <v>105</v>
      </c>
      <c r="P24" s="43"/>
      <c r="Q24" s="42" t="s">
        <v>85</v>
      </c>
      <c r="R24" s="44" t="s">
        <v>60</v>
      </c>
      <c r="S24" s="45" t="s">
        <v>61</v>
      </c>
      <c r="T24" s="42" t="s">
        <v>133</v>
      </c>
      <c r="U24" s="42" t="s">
        <v>130</v>
      </c>
      <c r="V24" s="42" t="s">
        <v>106</v>
      </c>
      <c r="W24" s="71">
        <v>14</v>
      </c>
      <c r="X24" s="71">
        <v>14</v>
      </c>
      <c r="Y24" s="42" t="str">
        <f t="shared" si="23"/>
        <v>C2</v>
      </c>
      <c r="Z24" s="47">
        <v>11695.25</v>
      </c>
      <c r="AA24" s="47"/>
      <c r="AB24" s="81">
        <v>0</v>
      </c>
      <c r="AC24" s="42"/>
      <c r="AD24" s="49">
        <v>0</v>
      </c>
      <c r="AE24" s="50" t="s">
        <v>65</v>
      </c>
      <c r="AF24" s="51">
        <f t="shared" si="24"/>
        <v>8562.1200000000008</v>
      </c>
      <c r="AG24" s="51">
        <f t="shared" si="55"/>
        <v>0</v>
      </c>
      <c r="AH24" s="51">
        <f t="shared" si="26"/>
        <v>2140.42</v>
      </c>
      <c r="AI24" s="52">
        <f t="shared" si="4"/>
        <v>10702.54</v>
      </c>
      <c r="AJ24" s="51">
        <f t="shared" si="27"/>
        <v>4358.42</v>
      </c>
      <c r="AK24" s="82">
        <f t="shared" si="13"/>
        <v>11695.25</v>
      </c>
      <c r="AL24" s="51">
        <f t="shared" si="5"/>
        <v>0</v>
      </c>
      <c r="AM24" s="51">
        <f t="shared" si="28"/>
        <v>1361.62</v>
      </c>
      <c r="AN24" s="51">
        <f t="shared" si="47"/>
        <v>0</v>
      </c>
      <c r="AO24" s="82">
        <f t="shared" si="48"/>
        <v>0</v>
      </c>
      <c r="AP24" s="82">
        <f t="shared" si="49"/>
        <v>0</v>
      </c>
      <c r="AQ24" s="82">
        <f t="shared" si="50"/>
        <v>0</v>
      </c>
      <c r="AR24" s="52">
        <f t="shared" si="14"/>
        <v>17415.29</v>
      </c>
      <c r="AS24" s="83">
        <f t="shared" si="18"/>
        <v>28117.83</v>
      </c>
      <c r="AT24" s="52">
        <f t="shared" si="6"/>
        <v>2460.3101250000004</v>
      </c>
      <c r="AU24" s="82">
        <f t="shared" si="7"/>
        <v>6967.5982740000009</v>
      </c>
      <c r="AV24" s="82">
        <f t="shared" si="8"/>
        <v>1623.8046825000001</v>
      </c>
      <c r="AW24" s="82">
        <f t="shared" si="9"/>
        <v>177.14232900000002</v>
      </c>
      <c r="AX24" s="82">
        <f t="shared" si="51"/>
        <v>0</v>
      </c>
      <c r="AY24" s="82">
        <f t="shared" si="52"/>
        <v>0</v>
      </c>
      <c r="AZ24" s="51">
        <f t="shared" si="53"/>
        <v>0</v>
      </c>
      <c r="BA24" s="82">
        <f t="shared" si="54"/>
        <v>0</v>
      </c>
      <c r="BB24" s="82">
        <f t="shared" si="10"/>
        <v>442.85582250000004</v>
      </c>
      <c r="BC24" s="83">
        <f t="shared" si="11"/>
        <v>9211.4011080000018</v>
      </c>
      <c r="BD24" s="83">
        <f t="shared" si="12"/>
        <v>37329.231108000007</v>
      </c>
    </row>
    <row r="25" spans="1:56" ht="67.5" x14ac:dyDescent="0.25">
      <c r="A25" s="35" t="s">
        <v>134</v>
      </c>
      <c r="B25" s="36">
        <v>1</v>
      </c>
      <c r="C25" s="37">
        <v>3</v>
      </c>
      <c r="D25" s="38" t="s">
        <v>135</v>
      </c>
      <c r="E25" s="17">
        <v>18</v>
      </c>
      <c r="F25" s="39" t="str">
        <f t="shared" si="0"/>
        <v>ATC</v>
      </c>
      <c r="G25" s="40" t="str">
        <f t="shared" si="1"/>
        <v>Atención Ciudadana y Regimen Interior</v>
      </c>
      <c r="H25" s="40" t="str">
        <f t="shared" si="2"/>
        <v>Atención Ciudadana y Régimen Interior</v>
      </c>
      <c r="I25" s="40" t="str">
        <f t="shared" si="46"/>
        <v>Servicios Generales</v>
      </c>
      <c r="J25" s="41" t="s">
        <v>129</v>
      </c>
      <c r="K25" s="42" t="s">
        <v>84</v>
      </c>
      <c r="L25" s="42" t="s">
        <v>58</v>
      </c>
      <c r="M25" s="42" t="s">
        <v>98</v>
      </c>
      <c r="N25" s="42" t="s">
        <v>86</v>
      </c>
      <c r="O25" s="70" t="s">
        <v>105</v>
      </c>
      <c r="P25" s="43">
        <v>37683</v>
      </c>
      <c r="Q25" s="42" t="s">
        <v>85</v>
      </c>
      <c r="R25" s="44" t="s">
        <v>60</v>
      </c>
      <c r="S25" s="45" t="s">
        <v>61</v>
      </c>
      <c r="T25" s="42" t="s">
        <v>62</v>
      </c>
      <c r="U25" s="42"/>
      <c r="V25" s="42" t="s">
        <v>106</v>
      </c>
      <c r="W25" s="71">
        <v>18</v>
      </c>
      <c r="X25" s="71">
        <v>18</v>
      </c>
      <c r="Y25" s="42" t="str">
        <f t="shared" si="23"/>
        <v>C2</v>
      </c>
      <c r="Z25" s="47">
        <v>11635.67</v>
      </c>
      <c r="AA25" s="47"/>
      <c r="AB25" s="48">
        <v>0</v>
      </c>
      <c r="AC25" s="42">
        <v>7</v>
      </c>
      <c r="AD25" s="49">
        <v>0</v>
      </c>
      <c r="AE25" s="50" t="s">
        <v>65</v>
      </c>
      <c r="AF25" s="51">
        <f t="shared" si="24"/>
        <v>8562.1200000000008</v>
      </c>
      <c r="AG25" s="51">
        <f t="shared" si="55"/>
        <v>1794.1000000000001</v>
      </c>
      <c r="AH25" s="51">
        <f t="shared" si="26"/>
        <v>2650.02</v>
      </c>
      <c r="AI25" s="52">
        <f t="shared" si="4"/>
        <v>13006.240000000002</v>
      </c>
      <c r="AJ25" s="51">
        <f t="shared" si="27"/>
        <v>5641.05</v>
      </c>
      <c r="AK25" s="51">
        <f t="shared" si="13"/>
        <v>11635.67</v>
      </c>
      <c r="AL25" s="32">
        <f t="shared" si="5"/>
        <v>0</v>
      </c>
      <c r="AM25" s="51">
        <f t="shared" si="28"/>
        <v>1361.62</v>
      </c>
      <c r="AN25" s="51">
        <f t="shared" si="47"/>
        <v>0</v>
      </c>
      <c r="AO25" s="51">
        <f t="shared" si="48"/>
        <v>0</v>
      </c>
      <c r="AP25" s="51">
        <f t="shared" si="49"/>
        <v>0</v>
      </c>
      <c r="AQ25" s="51">
        <f t="shared" si="50"/>
        <v>0</v>
      </c>
      <c r="AR25" s="52">
        <f t="shared" si="14"/>
        <v>18638.34</v>
      </c>
      <c r="AS25" s="52">
        <f t="shared" si="18"/>
        <v>31644.58</v>
      </c>
      <c r="AT25" s="52">
        <f t="shared" si="6"/>
        <v>2768.9007500000002</v>
      </c>
      <c r="AU25" s="51">
        <f t="shared" si="7"/>
        <v>7841.5269240000007</v>
      </c>
      <c r="AV25" s="51">
        <f t="shared" si="8"/>
        <v>0</v>
      </c>
      <c r="AW25" s="51">
        <f t="shared" si="9"/>
        <v>199.36085400000002</v>
      </c>
      <c r="AX25" s="51">
        <f t="shared" si="51"/>
        <v>0</v>
      </c>
      <c r="AY25" s="51">
        <f t="shared" si="52"/>
        <v>0</v>
      </c>
      <c r="AZ25" s="51">
        <f t="shared" si="53"/>
        <v>0</v>
      </c>
      <c r="BA25" s="51">
        <f t="shared" si="54"/>
        <v>0</v>
      </c>
      <c r="BB25" s="51">
        <f t="shared" si="10"/>
        <v>498.40213500000004</v>
      </c>
      <c r="BC25" s="52">
        <f t="shared" si="11"/>
        <v>8539.2899130000005</v>
      </c>
      <c r="BD25" s="52">
        <f t="shared" si="12"/>
        <v>40183.869913000002</v>
      </c>
    </row>
    <row r="26" spans="1:56" ht="67.5" x14ac:dyDescent="0.25">
      <c r="A26" s="35" t="s">
        <v>136</v>
      </c>
      <c r="B26" s="36">
        <v>1</v>
      </c>
      <c r="C26" s="37">
        <v>3</v>
      </c>
      <c r="D26" s="38" t="s">
        <v>137</v>
      </c>
      <c r="E26" s="17">
        <v>18</v>
      </c>
      <c r="F26" s="39" t="str">
        <f t="shared" si="0"/>
        <v>ATC</v>
      </c>
      <c r="G26" s="40" t="str">
        <f t="shared" si="1"/>
        <v>Atención Ciudadana y Regimen Interior</v>
      </c>
      <c r="H26" s="40" t="str">
        <f t="shared" si="2"/>
        <v>Atención Ciudadana y Régimen Interior</v>
      </c>
      <c r="I26" s="40" t="str">
        <f t="shared" si="46"/>
        <v>Servicios Generales</v>
      </c>
      <c r="J26" s="41" t="s">
        <v>129</v>
      </c>
      <c r="K26" s="42" t="s">
        <v>84</v>
      </c>
      <c r="L26" s="42" t="s">
        <v>58</v>
      </c>
      <c r="M26" s="42" t="s">
        <v>98</v>
      </c>
      <c r="N26" s="42" t="s">
        <v>86</v>
      </c>
      <c r="O26" s="70" t="s">
        <v>105</v>
      </c>
      <c r="P26" s="43">
        <v>33687</v>
      </c>
      <c r="Q26" s="42" t="s">
        <v>85</v>
      </c>
      <c r="R26" s="44" t="s">
        <v>60</v>
      </c>
      <c r="S26" s="45" t="s">
        <v>61</v>
      </c>
      <c r="T26" s="42" t="s">
        <v>62</v>
      </c>
      <c r="U26" s="42"/>
      <c r="V26" s="42" t="s">
        <v>106</v>
      </c>
      <c r="W26" s="71">
        <v>18</v>
      </c>
      <c r="X26" s="71">
        <v>18</v>
      </c>
      <c r="Y26" s="42" t="str">
        <f t="shared" si="23"/>
        <v>C2</v>
      </c>
      <c r="Z26" s="47">
        <v>12164.88</v>
      </c>
      <c r="AA26" s="47"/>
      <c r="AB26" s="48">
        <v>0</v>
      </c>
      <c r="AC26" s="42">
        <v>10</v>
      </c>
      <c r="AD26" s="49">
        <v>0</v>
      </c>
      <c r="AE26" s="50" t="s">
        <v>65</v>
      </c>
      <c r="AF26" s="51">
        <f t="shared" si="24"/>
        <v>8562.1200000000008</v>
      </c>
      <c r="AG26" s="51">
        <f t="shared" si="55"/>
        <v>2563</v>
      </c>
      <c r="AH26" s="51">
        <f t="shared" si="26"/>
        <v>2776.7999999999997</v>
      </c>
      <c r="AI26" s="52">
        <f t="shared" si="4"/>
        <v>13901.92</v>
      </c>
      <c r="AJ26" s="51">
        <f t="shared" si="27"/>
        <v>5641.05</v>
      </c>
      <c r="AK26" s="51">
        <f t="shared" si="13"/>
        <v>12164.88</v>
      </c>
      <c r="AL26" s="32">
        <f t="shared" si="5"/>
        <v>0</v>
      </c>
      <c r="AM26" s="51">
        <f t="shared" si="28"/>
        <v>1361.62</v>
      </c>
      <c r="AN26" s="51">
        <f t="shared" si="47"/>
        <v>0</v>
      </c>
      <c r="AO26" s="51">
        <f t="shared" si="48"/>
        <v>0</v>
      </c>
      <c r="AP26" s="51">
        <f t="shared" si="49"/>
        <v>0</v>
      </c>
      <c r="AQ26" s="51">
        <f t="shared" si="50"/>
        <v>0</v>
      </c>
      <c r="AR26" s="52">
        <f t="shared" si="14"/>
        <v>19167.55</v>
      </c>
      <c r="AS26" s="52">
        <f t="shared" si="18"/>
        <v>33069.47</v>
      </c>
      <c r="AT26" s="52">
        <f t="shared" si="6"/>
        <v>2893.5786250000006</v>
      </c>
      <c r="AU26" s="51">
        <f t="shared" si="7"/>
        <v>8194.6146660000013</v>
      </c>
      <c r="AV26" s="51">
        <f t="shared" si="8"/>
        <v>0</v>
      </c>
      <c r="AW26" s="51">
        <f t="shared" si="9"/>
        <v>208.33766100000003</v>
      </c>
      <c r="AX26" s="51">
        <f t="shared" si="51"/>
        <v>0</v>
      </c>
      <c r="AY26" s="51">
        <f t="shared" si="52"/>
        <v>0</v>
      </c>
      <c r="AZ26" s="51">
        <f t="shared" si="53"/>
        <v>0</v>
      </c>
      <c r="BA26" s="51">
        <f t="shared" si="54"/>
        <v>0</v>
      </c>
      <c r="BB26" s="51">
        <f t="shared" si="10"/>
        <v>520.84415250000006</v>
      </c>
      <c r="BC26" s="52">
        <f t="shared" si="11"/>
        <v>8923.7964795000007</v>
      </c>
      <c r="BD26" s="52">
        <f t="shared" si="12"/>
        <v>41993.266479500002</v>
      </c>
    </row>
    <row r="27" spans="1:56" ht="67.5" x14ac:dyDescent="0.25">
      <c r="A27" s="35" t="s">
        <v>138</v>
      </c>
      <c r="B27" s="36">
        <v>1</v>
      </c>
      <c r="C27" s="37">
        <v>3</v>
      </c>
      <c r="D27" s="38" t="s">
        <v>139</v>
      </c>
      <c r="E27" s="17">
        <v>18</v>
      </c>
      <c r="F27" s="39" t="str">
        <f t="shared" si="0"/>
        <v>ATC</v>
      </c>
      <c r="G27" s="40" t="str">
        <f t="shared" si="1"/>
        <v>Atención Ciudadana y Regimen Interior</v>
      </c>
      <c r="H27" s="40" t="str">
        <f t="shared" si="2"/>
        <v>Atención Ciudadana y Régimen Interior</v>
      </c>
      <c r="I27" s="40" t="str">
        <f t="shared" si="46"/>
        <v>Servicios Generales</v>
      </c>
      <c r="J27" s="41" t="s">
        <v>129</v>
      </c>
      <c r="K27" s="42" t="s">
        <v>84</v>
      </c>
      <c r="L27" s="42" t="s">
        <v>58</v>
      </c>
      <c r="M27" s="42" t="s">
        <v>98</v>
      </c>
      <c r="N27" s="42" t="s">
        <v>86</v>
      </c>
      <c r="O27" s="70" t="s">
        <v>105</v>
      </c>
      <c r="P27" s="43">
        <v>39661</v>
      </c>
      <c r="Q27" s="42" t="s">
        <v>85</v>
      </c>
      <c r="R27" s="44" t="s">
        <v>60</v>
      </c>
      <c r="S27" s="45" t="s">
        <v>61</v>
      </c>
      <c r="T27" s="42" t="s">
        <v>62</v>
      </c>
      <c r="U27" s="42" t="s">
        <v>130</v>
      </c>
      <c r="V27" s="42" t="s">
        <v>106</v>
      </c>
      <c r="W27" s="71">
        <v>16</v>
      </c>
      <c r="X27" s="71">
        <v>16</v>
      </c>
      <c r="Y27" s="42" t="str">
        <f t="shared" si="23"/>
        <v>C2</v>
      </c>
      <c r="Z27" s="47">
        <v>12001.02</v>
      </c>
      <c r="AA27" s="47"/>
      <c r="AB27" s="72">
        <v>0</v>
      </c>
      <c r="AC27" s="42">
        <v>6</v>
      </c>
      <c r="AD27" s="49">
        <v>0</v>
      </c>
      <c r="AE27" s="50" t="s">
        <v>65</v>
      </c>
      <c r="AF27" s="51">
        <f t="shared" si="24"/>
        <v>8562.1200000000008</v>
      </c>
      <c r="AG27" s="51">
        <f t="shared" si="55"/>
        <v>1537.8000000000002</v>
      </c>
      <c r="AH27" s="51">
        <f t="shared" si="26"/>
        <v>2500.92</v>
      </c>
      <c r="AI27" s="52">
        <f t="shared" si="4"/>
        <v>12600.840000000002</v>
      </c>
      <c r="AJ27" s="51">
        <f t="shared" si="27"/>
        <v>5000.04</v>
      </c>
      <c r="AK27" s="51">
        <f t="shared" si="13"/>
        <v>12001.02</v>
      </c>
      <c r="AL27" s="32">
        <f t="shared" si="5"/>
        <v>0</v>
      </c>
      <c r="AM27" s="51">
        <f t="shared" si="28"/>
        <v>1361.62</v>
      </c>
      <c r="AN27" s="51">
        <f t="shared" si="47"/>
        <v>0</v>
      </c>
      <c r="AO27" s="51">
        <f t="shared" si="48"/>
        <v>0</v>
      </c>
      <c r="AP27" s="51">
        <f t="shared" si="49"/>
        <v>0</v>
      </c>
      <c r="AQ27" s="51">
        <f t="shared" si="50"/>
        <v>0</v>
      </c>
      <c r="AR27" s="52">
        <f t="shared" si="14"/>
        <v>18362.68</v>
      </c>
      <c r="AS27" s="52">
        <f t="shared" si="18"/>
        <v>30963.520000000004</v>
      </c>
      <c r="AT27" s="52">
        <f t="shared" si="6"/>
        <v>2709.3080000000004</v>
      </c>
      <c r="AU27" s="51">
        <f t="shared" si="7"/>
        <v>7672.7602560000005</v>
      </c>
      <c r="AV27" s="51">
        <f t="shared" si="8"/>
        <v>0</v>
      </c>
      <c r="AW27" s="51">
        <f t="shared" si="9"/>
        <v>195.07017600000006</v>
      </c>
      <c r="AX27" s="51">
        <f t="shared" si="51"/>
        <v>0</v>
      </c>
      <c r="AY27" s="51">
        <f t="shared" si="52"/>
        <v>0</v>
      </c>
      <c r="AZ27" s="51">
        <f t="shared" si="53"/>
        <v>0</v>
      </c>
      <c r="BA27" s="51">
        <f t="shared" si="54"/>
        <v>0</v>
      </c>
      <c r="BB27" s="51">
        <f t="shared" si="10"/>
        <v>487.67544000000009</v>
      </c>
      <c r="BC27" s="52">
        <f t="shared" si="11"/>
        <v>8355.5058720000015</v>
      </c>
      <c r="BD27" s="52">
        <f t="shared" si="12"/>
        <v>39319.025872000006</v>
      </c>
    </row>
    <row r="28" spans="1:56" ht="67.5" x14ac:dyDescent="0.25">
      <c r="A28" s="35" t="s">
        <v>140</v>
      </c>
      <c r="B28" s="36">
        <v>1</v>
      </c>
      <c r="C28" s="37">
        <v>3</v>
      </c>
      <c r="D28" s="38" t="s">
        <v>141</v>
      </c>
      <c r="E28" s="69">
        <v>18</v>
      </c>
      <c r="F28" s="39" t="str">
        <f t="shared" si="0"/>
        <v>ATC</v>
      </c>
      <c r="G28" s="40" t="str">
        <f t="shared" si="1"/>
        <v>Atención Ciudadana y Regimen Interior</v>
      </c>
      <c r="H28" s="40" t="str">
        <f t="shared" si="2"/>
        <v>Atención Ciudadana y Régimen Interior</v>
      </c>
      <c r="I28" s="40" t="str">
        <f t="shared" si="46"/>
        <v>Servicios Generales</v>
      </c>
      <c r="J28" s="41" t="s">
        <v>142</v>
      </c>
      <c r="K28" s="42" t="s">
        <v>84</v>
      </c>
      <c r="L28" s="42" t="s">
        <v>58</v>
      </c>
      <c r="M28" s="42" t="s">
        <v>104</v>
      </c>
      <c r="N28" s="42" t="s">
        <v>86</v>
      </c>
      <c r="O28" s="70" t="s">
        <v>143</v>
      </c>
      <c r="P28" s="43">
        <v>31619</v>
      </c>
      <c r="Q28" s="42" t="s">
        <v>85</v>
      </c>
      <c r="R28" s="44" t="s">
        <v>60</v>
      </c>
      <c r="S28" s="45" t="s">
        <v>61</v>
      </c>
      <c r="T28" s="42" t="s">
        <v>62</v>
      </c>
      <c r="U28" s="42"/>
      <c r="V28" s="42" t="s">
        <v>144</v>
      </c>
      <c r="W28" s="71">
        <v>14</v>
      </c>
      <c r="X28" s="71">
        <v>14</v>
      </c>
      <c r="Y28" s="42" t="str">
        <f t="shared" si="23"/>
        <v>E</v>
      </c>
      <c r="Z28" s="47">
        <v>9404.6</v>
      </c>
      <c r="AA28" s="47"/>
      <c r="AB28" s="48">
        <v>170.44</v>
      </c>
      <c r="AC28" s="42">
        <v>12</v>
      </c>
      <c r="AD28" s="49">
        <v>0</v>
      </c>
      <c r="AE28" s="50" t="s">
        <v>88</v>
      </c>
      <c r="AF28" s="51">
        <f t="shared" si="24"/>
        <v>7836.66</v>
      </c>
      <c r="AG28" s="51">
        <f t="shared" si="55"/>
        <v>2314.8000000000002</v>
      </c>
      <c r="AH28" s="51">
        <f t="shared" si="26"/>
        <v>2418.44</v>
      </c>
      <c r="AI28" s="52">
        <f t="shared" si="4"/>
        <v>12569.9</v>
      </c>
      <c r="AJ28" s="51">
        <f t="shared" si="27"/>
        <v>4358.42</v>
      </c>
      <c r="AK28" s="51">
        <f t="shared" si="13"/>
        <v>9404.6</v>
      </c>
      <c r="AL28" s="32">
        <f t="shared" si="5"/>
        <v>0</v>
      </c>
      <c r="AM28" s="51">
        <f t="shared" si="28"/>
        <v>1202.93</v>
      </c>
      <c r="AN28" s="51">
        <f t="shared" si="47"/>
        <v>0</v>
      </c>
      <c r="AO28" s="51">
        <f t="shared" si="48"/>
        <v>0</v>
      </c>
      <c r="AP28" s="51">
        <f t="shared" si="49"/>
        <v>170.44</v>
      </c>
      <c r="AQ28" s="51">
        <f t="shared" si="50"/>
        <v>0</v>
      </c>
      <c r="AR28" s="52">
        <f t="shared" si="14"/>
        <v>15136.390000000001</v>
      </c>
      <c r="AS28" s="52">
        <f t="shared" si="18"/>
        <v>27706.29</v>
      </c>
      <c r="AT28" s="52">
        <f t="shared" si="6"/>
        <v>2424.3003750000003</v>
      </c>
      <c r="AU28" s="51">
        <f t="shared" si="7"/>
        <v>6865.6186619999999</v>
      </c>
      <c r="AV28" s="51">
        <f t="shared" si="8"/>
        <v>0</v>
      </c>
      <c r="AW28" s="51">
        <f t="shared" si="9"/>
        <v>174.54962700000002</v>
      </c>
      <c r="AX28" s="51">
        <f t="shared" si="51"/>
        <v>0</v>
      </c>
      <c r="AY28" s="51">
        <f t="shared" si="52"/>
        <v>-3.7760902641</v>
      </c>
      <c r="AZ28" s="51">
        <f t="shared" si="53"/>
        <v>0</v>
      </c>
      <c r="BA28" s="51">
        <f t="shared" si="54"/>
        <v>0</v>
      </c>
      <c r="BB28" s="51">
        <f t="shared" si="10"/>
        <v>480.01147425000011</v>
      </c>
      <c r="BC28" s="52">
        <f t="shared" si="11"/>
        <v>7516.4036729858999</v>
      </c>
      <c r="BD28" s="52">
        <f t="shared" si="12"/>
        <v>35222.693672985901</v>
      </c>
    </row>
    <row r="29" spans="1:56" ht="67.5" x14ac:dyDescent="0.25">
      <c r="A29" s="35" t="s">
        <v>145</v>
      </c>
      <c r="B29" s="36">
        <v>1</v>
      </c>
      <c r="C29" s="37">
        <v>3</v>
      </c>
      <c r="D29" s="38" t="s">
        <v>146</v>
      </c>
      <c r="E29" s="69">
        <v>18</v>
      </c>
      <c r="F29" s="39" t="str">
        <f t="shared" si="0"/>
        <v>ATC</v>
      </c>
      <c r="G29" s="40" t="str">
        <f t="shared" si="1"/>
        <v>Atención Ciudadana y Regimen Interior</v>
      </c>
      <c r="H29" s="40" t="str">
        <f t="shared" si="2"/>
        <v>Atención Ciudadana y Régimen Interior</v>
      </c>
      <c r="I29" s="40" t="str">
        <f t="shared" si="46"/>
        <v>Servicios Generales</v>
      </c>
      <c r="J29" s="41" t="s">
        <v>142</v>
      </c>
      <c r="K29" s="42" t="s">
        <v>84</v>
      </c>
      <c r="L29" s="42" t="s">
        <v>58</v>
      </c>
      <c r="M29" s="42" t="s">
        <v>98</v>
      </c>
      <c r="N29" s="42" t="s">
        <v>86</v>
      </c>
      <c r="O29" s="70" t="s">
        <v>143</v>
      </c>
      <c r="P29" s="43"/>
      <c r="Q29" s="42" t="s">
        <v>85</v>
      </c>
      <c r="R29" s="44" t="s">
        <v>60</v>
      </c>
      <c r="S29" s="45" t="s">
        <v>61</v>
      </c>
      <c r="T29" s="42" t="s">
        <v>62</v>
      </c>
      <c r="U29" s="42" t="s">
        <v>147</v>
      </c>
      <c r="V29" s="42" t="s">
        <v>144</v>
      </c>
      <c r="W29" s="71">
        <v>14</v>
      </c>
      <c r="X29" s="71">
        <v>14</v>
      </c>
      <c r="Y29" s="42" t="str">
        <f t="shared" si="23"/>
        <v>E</v>
      </c>
      <c r="Z29" s="47">
        <v>7760.27</v>
      </c>
      <c r="AA29" s="47"/>
      <c r="AB29" s="48">
        <v>931.3</v>
      </c>
      <c r="AC29" s="42">
        <v>5</v>
      </c>
      <c r="AD29" s="49">
        <v>0</v>
      </c>
      <c r="AE29" s="50" t="s">
        <v>65</v>
      </c>
      <c r="AF29" s="51">
        <f t="shared" si="24"/>
        <v>7836.66</v>
      </c>
      <c r="AG29" s="51">
        <f t="shared" si="55"/>
        <v>964.5</v>
      </c>
      <c r="AH29" s="51">
        <f t="shared" si="26"/>
        <v>2193.3199999999997</v>
      </c>
      <c r="AI29" s="52">
        <f t="shared" si="4"/>
        <v>10994.48</v>
      </c>
      <c r="AJ29" s="51">
        <f t="shared" si="27"/>
        <v>4358.42</v>
      </c>
      <c r="AK29" s="82">
        <f t="shared" si="13"/>
        <v>7760.27</v>
      </c>
      <c r="AL29" s="32">
        <f t="shared" si="5"/>
        <v>0</v>
      </c>
      <c r="AM29" s="51">
        <f t="shared" si="28"/>
        <v>1202.93</v>
      </c>
      <c r="AN29" s="51">
        <f t="shared" si="47"/>
        <v>0</v>
      </c>
      <c r="AO29" s="82">
        <f t="shared" si="48"/>
        <v>0</v>
      </c>
      <c r="AP29" s="82">
        <f t="shared" si="49"/>
        <v>931.3</v>
      </c>
      <c r="AQ29" s="82">
        <f t="shared" si="50"/>
        <v>0</v>
      </c>
      <c r="AR29" s="52">
        <f t="shared" si="14"/>
        <v>14252.92</v>
      </c>
      <c r="AS29" s="83">
        <f t="shared" si="18"/>
        <v>25247.4</v>
      </c>
      <c r="AT29" s="52">
        <f t="shared" si="6"/>
        <v>2209.1475000000005</v>
      </c>
      <c r="AU29" s="82">
        <f t="shared" si="7"/>
        <v>6256.3057200000003</v>
      </c>
      <c r="AV29" s="82">
        <f t="shared" si="8"/>
        <v>0</v>
      </c>
      <c r="AW29" s="82">
        <f t="shared" si="9"/>
        <v>159.05862000000005</v>
      </c>
      <c r="AX29" s="82">
        <f t="shared" si="51"/>
        <v>0</v>
      </c>
      <c r="AY29" s="82">
        <f t="shared" si="52"/>
        <v>0</v>
      </c>
      <c r="AZ29" s="51">
        <f t="shared" si="53"/>
        <v>0</v>
      </c>
      <c r="BA29" s="82">
        <f t="shared" si="54"/>
        <v>0</v>
      </c>
      <c r="BB29" s="82">
        <f t="shared" si="10"/>
        <v>397.64655000000005</v>
      </c>
      <c r="BC29" s="83">
        <f t="shared" si="11"/>
        <v>6813.0108900000005</v>
      </c>
      <c r="BD29" s="83">
        <f t="shared" si="12"/>
        <v>32060.410890000003</v>
      </c>
    </row>
    <row r="30" spans="1:56" ht="67.5" x14ac:dyDescent="0.25">
      <c r="A30" s="35" t="s">
        <v>148</v>
      </c>
      <c r="B30" s="36">
        <v>1</v>
      </c>
      <c r="C30" s="37">
        <v>3</v>
      </c>
      <c r="D30" s="74" t="s">
        <v>149</v>
      </c>
      <c r="E30" s="69">
        <v>18</v>
      </c>
      <c r="F30" s="39" t="str">
        <f t="shared" si="0"/>
        <v>ATC</v>
      </c>
      <c r="G30" s="40" t="str">
        <f t="shared" si="1"/>
        <v>Atención Ciudadana y Regimen Interior</v>
      </c>
      <c r="H30" s="40" t="str">
        <f t="shared" si="2"/>
        <v>Atención Ciudadana y Régimen Interior</v>
      </c>
      <c r="I30" s="40" t="str">
        <f t="shared" si="46"/>
        <v>Servicios Generales</v>
      </c>
      <c r="J30" s="41" t="s">
        <v>142</v>
      </c>
      <c r="K30" s="42" t="s">
        <v>84</v>
      </c>
      <c r="L30" s="42" t="s">
        <v>58</v>
      </c>
      <c r="M30" s="42" t="s">
        <v>59</v>
      </c>
      <c r="N30" s="42" t="s">
        <v>86</v>
      </c>
      <c r="O30" s="70" t="s">
        <v>143</v>
      </c>
      <c r="P30" s="43">
        <v>44970</v>
      </c>
      <c r="Q30" s="42" t="s">
        <v>85</v>
      </c>
      <c r="R30" s="44" t="s">
        <v>60</v>
      </c>
      <c r="S30" s="45" t="s">
        <v>61</v>
      </c>
      <c r="T30" s="42" t="s">
        <v>92</v>
      </c>
      <c r="U30" s="42"/>
      <c r="V30" s="42" t="s">
        <v>144</v>
      </c>
      <c r="W30" s="71">
        <v>14</v>
      </c>
      <c r="X30" s="71">
        <v>14</v>
      </c>
      <c r="Y30" s="42" t="str">
        <f t="shared" si="23"/>
        <v>E</v>
      </c>
      <c r="Z30" s="47">
        <v>7760.27</v>
      </c>
      <c r="AA30" s="47"/>
      <c r="AB30" s="48">
        <v>924.76</v>
      </c>
      <c r="AC30" s="42"/>
      <c r="AD30" s="49">
        <v>0</v>
      </c>
      <c r="AE30" s="50" t="s">
        <v>88</v>
      </c>
      <c r="AF30" s="51">
        <f t="shared" si="24"/>
        <v>7836.66</v>
      </c>
      <c r="AG30" s="51">
        <f t="shared" si="55"/>
        <v>0</v>
      </c>
      <c r="AH30" s="51">
        <f t="shared" si="26"/>
        <v>2032.52</v>
      </c>
      <c r="AI30" s="52">
        <f t="shared" si="4"/>
        <v>9869.18</v>
      </c>
      <c r="AJ30" s="51">
        <f t="shared" si="27"/>
        <v>4358.42</v>
      </c>
      <c r="AK30" s="51">
        <f t="shared" si="13"/>
        <v>7760.27</v>
      </c>
      <c r="AL30" s="32">
        <f t="shared" si="5"/>
        <v>0</v>
      </c>
      <c r="AM30" s="51">
        <f t="shared" si="28"/>
        <v>1202.93</v>
      </c>
      <c r="AN30" s="51">
        <f t="shared" si="47"/>
        <v>0</v>
      </c>
      <c r="AO30" s="51">
        <f t="shared" si="48"/>
        <v>0</v>
      </c>
      <c r="AP30" s="51">
        <f t="shared" si="49"/>
        <v>924.76</v>
      </c>
      <c r="AQ30" s="51">
        <f t="shared" si="50"/>
        <v>0</v>
      </c>
      <c r="AR30" s="52">
        <f t="shared" si="14"/>
        <v>14246.380000000001</v>
      </c>
      <c r="AS30" s="52">
        <f t="shared" si="18"/>
        <v>24115.56</v>
      </c>
      <c r="AT30" s="52">
        <f t="shared" si="6"/>
        <v>2110.1115</v>
      </c>
      <c r="AU30" s="51">
        <f t="shared" si="7"/>
        <v>5975.8357679999999</v>
      </c>
      <c r="AV30" s="51">
        <f t="shared" si="8"/>
        <v>1392.6735900000001</v>
      </c>
      <c r="AW30" s="51">
        <f t="shared" si="9"/>
        <v>151.92802800000001</v>
      </c>
      <c r="AX30" s="51">
        <f t="shared" si="51"/>
        <v>0</v>
      </c>
      <c r="AY30" s="51">
        <f t="shared" si="52"/>
        <v>0</v>
      </c>
      <c r="AZ30" s="51">
        <f t="shared" si="53"/>
        <v>0</v>
      </c>
      <c r="BA30" s="51">
        <f t="shared" si="54"/>
        <v>0</v>
      </c>
      <c r="BB30" s="51">
        <f t="shared" si="10"/>
        <v>417.802077</v>
      </c>
      <c r="BC30" s="52">
        <f t="shared" si="11"/>
        <v>7938.2394630000008</v>
      </c>
      <c r="BD30" s="52">
        <f t="shared" si="12"/>
        <v>32053.799463000003</v>
      </c>
    </row>
    <row r="31" spans="1:56" ht="67.5" x14ac:dyDescent="0.25">
      <c r="A31" s="35" t="s">
        <v>150</v>
      </c>
      <c r="B31" s="36">
        <v>1</v>
      </c>
      <c r="C31" s="37">
        <v>3</v>
      </c>
      <c r="D31" s="38" t="s">
        <v>151</v>
      </c>
      <c r="E31" s="69">
        <v>18</v>
      </c>
      <c r="F31" s="39" t="str">
        <f t="shared" si="0"/>
        <v>ATC</v>
      </c>
      <c r="G31" s="40" t="str">
        <f t="shared" si="1"/>
        <v>Atención Ciudadana y Regimen Interior</v>
      </c>
      <c r="H31" s="40" t="str">
        <f t="shared" si="2"/>
        <v>Atención Ciudadana y Régimen Interior</v>
      </c>
      <c r="I31" s="40" t="str">
        <f t="shared" si="46"/>
        <v>Servicios Generales</v>
      </c>
      <c r="J31" s="41" t="s">
        <v>142</v>
      </c>
      <c r="K31" s="42" t="s">
        <v>84</v>
      </c>
      <c r="L31" s="42" t="s">
        <v>58</v>
      </c>
      <c r="M31" s="42" t="s">
        <v>98</v>
      </c>
      <c r="N31" s="42" t="s">
        <v>86</v>
      </c>
      <c r="O31" s="70" t="s">
        <v>143</v>
      </c>
      <c r="P31" s="43">
        <v>37316</v>
      </c>
      <c r="Q31" s="42" t="s">
        <v>85</v>
      </c>
      <c r="R31" s="44" t="s">
        <v>60</v>
      </c>
      <c r="S31" s="45" t="s">
        <v>61</v>
      </c>
      <c r="T31" s="42" t="s">
        <v>62</v>
      </c>
      <c r="U31" s="42" t="s">
        <v>147</v>
      </c>
      <c r="V31" s="42" t="s">
        <v>144</v>
      </c>
      <c r="W31" s="71">
        <v>14</v>
      </c>
      <c r="X31" s="71">
        <v>14</v>
      </c>
      <c r="Y31" s="42" t="str">
        <f t="shared" si="23"/>
        <v>E</v>
      </c>
      <c r="Z31" s="47">
        <v>7760.27</v>
      </c>
      <c r="AA31" s="47"/>
      <c r="AB31" s="48">
        <v>924.76</v>
      </c>
      <c r="AC31" s="42">
        <v>7</v>
      </c>
      <c r="AD31" s="49">
        <v>0</v>
      </c>
      <c r="AE31" s="50" t="s">
        <v>88</v>
      </c>
      <c r="AF31" s="51">
        <f t="shared" si="24"/>
        <v>7836.66</v>
      </c>
      <c r="AG31" s="51">
        <f t="shared" si="55"/>
        <v>1350.3</v>
      </c>
      <c r="AH31" s="51">
        <f t="shared" si="26"/>
        <v>2257.64</v>
      </c>
      <c r="AI31" s="52">
        <f t="shared" si="4"/>
        <v>11444.599999999999</v>
      </c>
      <c r="AJ31" s="51">
        <f t="shared" si="27"/>
        <v>4358.42</v>
      </c>
      <c r="AK31" s="51">
        <f t="shared" si="13"/>
        <v>7760.27</v>
      </c>
      <c r="AL31" s="32">
        <f t="shared" si="5"/>
        <v>0</v>
      </c>
      <c r="AM31" s="51">
        <f t="shared" si="28"/>
        <v>1202.93</v>
      </c>
      <c r="AN31" s="51">
        <f t="shared" si="47"/>
        <v>0</v>
      </c>
      <c r="AO31" s="51">
        <f t="shared" si="48"/>
        <v>0</v>
      </c>
      <c r="AP31" s="51">
        <f t="shared" si="49"/>
        <v>924.76</v>
      </c>
      <c r="AQ31" s="51">
        <f t="shared" si="50"/>
        <v>0</v>
      </c>
      <c r="AR31" s="52">
        <f t="shared" si="14"/>
        <v>14246.380000000001</v>
      </c>
      <c r="AS31" s="52">
        <f t="shared" si="18"/>
        <v>25690.98</v>
      </c>
      <c r="AT31" s="52">
        <f t="shared" si="6"/>
        <v>2247.9607500000002</v>
      </c>
      <c r="AU31" s="51">
        <f t="shared" si="7"/>
        <v>6366.2248440000003</v>
      </c>
      <c r="AV31" s="51">
        <f t="shared" si="8"/>
        <v>0</v>
      </c>
      <c r="AW31" s="51">
        <f t="shared" si="9"/>
        <v>161.85317400000002</v>
      </c>
      <c r="AX31" s="51">
        <f t="shared" si="51"/>
        <v>0</v>
      </c>
      <c r="AY31" s="51">
        <f t="shared" si="52"/>
        <v>0</v>
      </c>
      <c r="AZ31" s="51">
        <f t="shared" si="53"/>
        <v>0</v>
      </c>
      <c r="BA31" s="51">
        <f t="shared" si="54"/>
        <v>0</v>
      </c>
      <c r="BB31" s="51">
        <f t="shared" si="10"/>
        <v>445.09622850000005</v>
      </c>
      <c r="BC31" s="52">
        <f t="shared" si="11"/>
        <v>6973.1742465000007</v>
      </c>
      <c r="BD31" s="52">
        <f t="shared" si="12"/>
        <v>32664.154246500002</v>
      </c>
    </row>
    <row r="32" spans="1:56" ht="67.5" x14ac:dyDescent="0.25">
      <c r="A32" s="35" t="s">
        <v>152</v>
      </c>
      <c r="B32" s="36">
        <v>1</v>
      </c>
      <c r="C32" s="37">
        <v>3</v>
      </c>
      <c r="D32" s="38" t="s">
        <v>153</v>
      </c>
      <c r="E32" s="69">
        <v>18</v>
      </c>
      <c r="F32" s="39" t="str">
        <f t="shared" si="0"/>
        <v>ATC</v>
      </c>
      <c r="G32" s="40" t="str">
        <f t="shared" si="1"/>
        <v>Atención Ciudadana y Regimen Interior</v>
      </c>
      <c r="H32" s="40" t="str">
        <f t="shared" si="2"/>
        <v>Atención Ciudadana y Régimen Interior</v>
      </c>
      <c r="I32" s="40" t="str">
        <f t="shared" si="46"/>
        <v>Servicios Generales</v>
      </c>
      <c r="J32" s="41" t="s">
        <v>142</v>
      </c>
      <c r="K32" s="42" t="s">
        <v>84</v>
      </c>
      <c r="L32" s="42" t="s">
        <v>58</v>
      </c>
      <c r="M32" s="42" t="s">
        <v>104</v>
      </c>
      <c r="N32" s="42" t="s">
        <v>86</v>
      </c>
      <c r="O32" s="70" t="s">
        <v>143</v>
      </c>
      <c r="P32" s="43">
        <v>32350</v>
      </c>
      <c r="Q32" s="42" t="s">
        <v>85</v>
      </c>
      <c r="R32" s="44" t="s">
        <v>60</v>
      </c>
      <c r="S32" s="45" t="s">
        <v>61</v>
      </c>
      <c r="T32" s="42" t="s">
        <v>62</v>
      </c>
      <c r="U32" s="42"/>
      <c r="V32" s="42" t="s">
        <v>144</v>
      </c>
      <c r="W32" s="71">
        <v>14</v>
      </c>
      <c r="X32" s="71">
        <v>14</v>
      </c>
      <c r="Y32" s="42" t="str">
        <f t="shared" si="23"/>
        <v>E</v>
      </c>
      <c r="Z32" s="47">
        <v>7760.27</v>
      </c>
      <c r="AA32" s="47"/>
      <c r="AB32" s="48">
        <v>924.76</v>
      </c>
      <c r="AC32" s="42">
        <v>12</v>
      </c>
      <c r="AD32" s="49">
        <v>0</v>
      </c>
      <c r="AE32" s="50" t="s">
        <v>88</v>
      </c>
      <c r="AF32" s="51">
        <f t="shared" si="24"/>
        <v>7836.66</v>
      </c>
      <c r="AG32" s="51">
        <f t="shared" si="55"/>
        <v>2314.8000000000002</v>
      </c>
      <c r="AH32" s="51">
        <f t="shared" si="26"/>
        <v>2418.44</v>
      </c>
      <c r="AI32" s="52">
        <f t="shared" si="4"/>
        <v>12569.9</v>
      </c>
      <c r="AJ32" s="51">
        <f t="shared" si="27"/>
        <v>4358.42</v>
      </c>
      <c r="AK32" s="51">
        <f t="shared" si="13"/>
        <v>7760.27</v>
      </c>
      <c r="AL32" s="32">
        <f t="shared" si="5"/>
        <v>0</v>
      </c>
      <c r="AM32" s="51">
        <f t="shared" si="28"/>
        <v>1202.93</v>
      </c>
      <c r="AN32" s="51">
        <f t="shared" si="47"/>
        <v>0</v>
      </c>
      <c r="AO32" s="51">
        <f t="shared" si="48"/>
        <v>0</v>
      </c>
      <c r="AP32" s="51">
        <f t="shared" si="49"/>
        <v>924.76</v>
      </c>
      <c r="AQ32" s="51">
        <f t="shared" si="50"/>
        <v>0</v>
      </c>
      <c r="AR32" s="52">
        <f t="shared" si="14"/>
        <v>14246.380000000001</v>
      </c>
      <c r="AS32" s="52">
        <f t="shared" si="18"/>
        <v>26816.28</v>
      </c>
      <c r="AT32" s="52">
        <f t="shared" si="6"/>
        <v>2346.4245000000001</v>
      </c>
      <c r="AU32" s="51">
        <f t="shared" si="7"/>
        <v>6645.0741839999991</v>
      </c>
      <c r="AV32" s="51">
        <f t="shared" si="8"/>
        <v>0</v>
      </c>
      <c r="AW32" s="51">
        <f t="shared" si="9"/>
        <v>168.942564</v>
      </c>
      <c r="AX32" s="51">
        <f t="shared" si="51"/>
        <v>0</v>
      </c>
      <c r="AY32" s="51">
        <f t="shared" si="52"/>
        <v>-3.6547908011999999</v>
      </c>
      <c r="AZ32" s="51">
        <f t="shared" si="53"/>
        <v>0</v>
      </c>
      <c r="BA32" s="51">
        <f t="shared" si="54"/>
        <v>0</v>
      </c>
      <c r="BB32" s="51">
        <f t="shared" si="10"/>
        <v>464.59205100000008</v>
      </c>
      <c r="BC32" s="52">
        <f t="shared" si="11"/>
        <v>7274.9540081987998</v>
      </c>
      <c r="BD32" s="52">
        <f t="shared" si="12"/>
        <v>34091.2340081988</v>
      </c>
    </row>
    <row r="33" spans="1:56" ht="67.5" x14ac:dyDescent="0.25">
      <c r="A33" s="35" t="s">
        <v>154</v>
      </c>
      <c r="B33" s="36">
        <v>1</v>
      </c>
      <c r="C33" s="37">
        <v>3</v>
      </c>
      <c r="D33" s="74" t="s">
        <v>155</v>
      </c>
      <c r="E33" s="17">
        <v>18</v>
      </c>
      <c r="F33" s="39" t="str">
        <f t="shared" si="0"/>
        <v>ATC</v>
      </c>
      <c r="G33" s="40" t="str">
        <f t="shared" si="1"/>
        <v>Atención Ciudadana y Regimen Interior</v>
      </c>
      <c r="H33" s="40" t="str">
        <f t="shared" si="2"/>
        <v>Atención Ciudadana y Régimen Interior</v>
      </c>
      <c r="I33" s="40" t="str">
        <f t="shared" si="46"/>
        <v>Servicios Generales</v>
      </c>
      <c r="J33" s="41" t="s">
        <v>156</v>
      </c>
      <c r="K33" s="42" t="s">
        <v>84</v>
      </c>
      <c r="L33" s="42" t="s">
        <v>58</v>
      </c>
      <c r="M33" s="42" t="s">
        <v>59</v>
      </c>
      <c r="N33" s="42" t="s">
        <v>86</v>
      </c>
      <c r="O33" s="70" t="s">
        <v>157</v>
      </c>
      <c r="P33" s="43">
        <v>45050</v>
      </c>
      <c r="Q33" s="42" t="s">
        <v>85</v>
      </c>
      <c r="R33" s="44" t="s">
        <v>60</v>
      </c>
      <c r="S33" s="45" t="s">
        <v>61</v>
      </c>
      <c r="T33" s="42" t="s">
        <v>92</v>
      </c>
      <c r="U33" s="42"/>
      <c r="V33" s="42" t="s">
        <v>144</v>
      </c>
      <c r="W33" s="71">
        <v>12</v>
      </c>
      <c r="X33" s="71">
        <v>12</v>
      </c>
      <c r="Y33" s="42" t="str">
        <f t="shared" si="23"/>
        <v>E</v>
      </c>
      <c r="Z33" s="47">
        <v>8591.34</v>
      </c>
      <c r="AA33" s="47"/>
      <c r="AB33" s="48">
        <v>0</v>
      </c>
      <c r="AC33" s="42">
        <v>3</v>
      </c>
      <c r="AD33" s="49">
        <v>0</v>
      </c>
      <c r="AE33" s="50" t="s">
        <v>88</v>
      </c>
      <c r="AF33" s="51">
        <f t="shared" si="24"/>
        <v>7836.66</v>
      </c>
      <c r="AG33" s="51">
        <f t="shared" si="55"/>
        <v>578.70000000000005</v>
      </c>
      <c r="AH33" s="51">
        <f t="shared" si="26"/>
        <v>2021.9699999999998</v>
      </c>
      <c r="AI33" s="52">
        <f t="shared" si="4"/>
        <v>10437.33</v>
      </c>
      <c r="AJ33" s="51">
        <f t="shared" si="27"/>
        <v>3716.19</v>
      </c>
      <c r="AK33" s="51">
        <f t="shared" si="13"/>
        <v>8591.34</v>
      </c>
      <c r="AL33" s="32">
        <f t="shared" si="5"/>
        <v>0</v>
      </c>
      <c r="AM33" s="51">
        <f t="shared" si="28"/>
        <v>1202.93</v>
      </c>
      <c r="AN33" s="51">
        <f t="shared" si="47"/>
        <v>0</v>
      </c>
      <c r="AO33" s="51"/>
      <c r="AP33" s="51">
        <f t="shared" si="49"/>
        <v>0</v>
      </c>
      <c r="AQ33" s="51">
        <f t="shared" si="50"/>
        <v>0</v>
      </c>
      <c r="AR33" s="52">
        <f t="shared" si="14"/>
        <v>13510.460000000001</v>
      </c>
      <c r="AS33" s="52">
        <f t="shared" si="18"/>
        <v>23947.79</v>
      </c>
      <c r="AT33" s="52">
        <f t="shared" si="6"/>
        <v>2095.4316250000002</v>
      </c>
      <c r="AU33" s="51">
        <f t="shared" si="7"/>
        <v>5934.2623619999995</v>
      </c>
      <c r="AV33" s="51">
        <f t="shared" si="8"/>
        <v>1382.9848725000002</v>
      </c>
      <c r="AW33" s="51">
        <f t="shared" si="9"/>
        <v>150.87107700000001</v>
      </c>
      <c r="AX33" s="51">
        <f t="shared" si="51"/>
        <v>0</v>
      </c>
      <c r="AY33" s="51">
        <f t="shared" si="52"/>
        <v>0</v>
      </c>
      <c r="AZ33" s="51">
        <f t="shared" si="53"/>
        <v>0</v>
      </c>
      <c r="BA33" s="51">
        <f t="shared" si="54"/>
        <v>0</v>
      </c>
      <c r="BB33" s="51">
        <f t="shared" si="10"/>
        <v>414.89546175000009</v>
      </c>
      <c r="BC33" s="52">
        <f t="shared" si="11"/>
        <v>7883.0137732499998</v>
      </c>
      <c r="BD33" s="52">
        <f t="shared" si="12"/>
        <v>31830.803773250002</v>
      </c>
    </row>
    <row r="34" spans="1:56" ht="67.5" x14ac:dyDescent="0.25">
      <c r="A34" s="35" t="s">
        <v>158</v>
      </c>
      <c r="B34" s="36">
        <v>1</v>
      </c>
      <c r="C34" s="37">
        <v>3</v>
      </c>
      <c r="D34" s="38" t="s">
        <v>159</v>
      </c>
      <c r="E34" s="17">
        <v>18</v>
      </c>
      <c r="F34" s="39" t="str">
        <f t="shared" si="0"/>
        <v>ATC</v>
      </c>
      <c r="G34" s="40" t="str">
        <f t="shared" si="1"/>
        <v>Atención Ciudadana y Regimen Interior</v>
      </c>
      <c r="H34" s="40" t="str">
        <f t="shared" si="2"/>
        <v>Atención Ciudadana y Régimen Interior</v>
      </c>
      <c r="I34" s="40" t="str">
        <f t="shared" si="46"/>
        <v>Servicios Generales</v>
      </c>
      <c r="J34" s="41" t="s">
        <v>156</v>
      </c>
      <c r="K34" s="42" t="s">
        <v>84</v>
      </c>
      <c r="L34" s="42" t="s">
        <v>58</v>
      </c>
      <c r="M34" s="42" t="s">
        <v>98</v>
      </c>
      <c r="N34" s="42" t="s">
        <v>86</v>
      </c>
      <c r="O34" s="70" t="s">
        <v>157</v>
      </c>
      <c r="P34" s="45" t="s">
        <v>160</v>
      </c>
      <c r="Q34" s="42" t="s">
        <v>85</v>
      </c>
      <c r="R34" s="44" t="s">
        <v>60</v>
      </c>
      <c r="S34" s="45" t="s">
        <v>61</v>
      </c>
      <c r="T34" s="42" t="s">
        <v>62</v>
      </c>
      <c r="U34" s="42"/>
      <c r="V34" s="42" t="s">
        <v>144</v>
      </c>
      <c r="W34" s="71">
        <v>14</v>
      </c>
      <c r="X34" s="71">
        <v>14</v>
      </c>
      <c r="Y34" s="42" t="str">
        <f t="shared" si="23"/>
        <v>E</v>
      </c>
      <c r="Z34" s="47">
        <v>8591.34</v>
      </c>
      <c r="AA34" s="47"/>
      <c r="AB34" s="48">
        <v>127.47</v>
      </c>
      <c r="AC34" s="42">
        <v>4</v>
      </c>
      <c r="AD34" s="49">
        <v>0</v>
      </c>
      <c r="AE34" s="50" t="s">
        <v>88</v>
      </c>
      <c r="AF34" s="51">
        <f t="shared" si="24"/>
        <v>7836.66</v>
      </c>
      <c r="AG34" s="51">
        <f t="shared" si="55"/>
        <v>771.6</v>
      </c>
      <c r="AH34" s="51">
        <f t="shared" si="26"/>
        <v>2161.16</v>
      </c>
      <c r="AI34" s="52">
        <f t="shared" si="4"/>
        <v>10769.42</v>
      </c>
      <c r="AJ34" s="51">
        <f t="shared" si="27"/>
        <v>4358.42</v>
      </c>
      <c r="AK34" s="51">
        <f t="shared" si="13"/>
        <v>8591.34</v>
      </c>
      <c r="AL34" s="32">
        <f t="shared" si="5"/>
        <v>0</v>
      </c>
      <c r="AM34" s="51">
        <f t="shared" si="28"/>
        <v>1202.93</v>
      </c>
      <c r="AN34" s="51">
        <f t="shared" si="47"/>
        <v>0</v>
      </c>
      <c r="AO34" s="51">
        <f t="shared" ref="AO34:AO39" si="56">IF(L34&lt;&gt;"",IF(L34="L",VLOOKUP(V34,LABORAL,6),0),0)</f>
        <v>0</v>
      </c>
      <c r="AP34" s="51">
        <f t="shared" si="49"/>
        <v>127.47</v>
      </c>
      <c r="AQ34" s="51">
        <f t="shared" si="50"/>
        <v>0</v>
      </c>
      <c r="AR34" s="52">
        <f t="shared" si="14"/>
        <v>14280.16</v>
      </c>
      <c r="AS34" s="52">
        <f t="shared" si="18"/>
        <v>25049.58</v>
      </c>
      <c r="AT34" s="52">
        <f t="shared" si="6"/>
        <v>2191.8382500000002</v>
      </c>
      <c r="AU34" s="51">
        <f t="shared" si="7"/>
        <v>6207.2859239999998</v>
      </c>
      <c r="AV34" s="51">
        <f t="shared" si="8"/>
        <v>0</v>
      </c>
      <c r="AW34" s="51">
        <f t="shared" si="9"/>
        <v>157.81235400000003</v>
      </c>
      <c r="AX34" s="51">
        <f t="shared" si="51"/>
        <v>0</v>
      </c>
      <c r="AY34" s="51">
        <f t="shared" si="52"/>
        <v>0</v>
      </c>
      <c r="AZ34" s="51">
        <f t="shared" si="53"/>
        <v>0</v>
      </c>
      <c r="BA34" s="51">
        <f t="shared" si="54"/>
        <v>0</v>
      </c>
      <c r="BB34" s="51">
        <f t="shared" si="10"/>
        <v>433.9839735000001</v>
      </c>
      <c r="BC34" s="52">
        <f t="shared" si="11"/>
        <v>6799.0822515</v>
      </c>
      <c r="BD34" s="52">
        <f t="shared" si="12"/>
        <v>31848.662251500002</v>
      </c>
    </row>
    <row r="35" spans="1:56" ht="67.5" x14ac:dyDescent="0.25">
      <c r="A35" s="35" t="s">
        <v>161</v>
      </c>
      <c r="B35" s="36">
        <v>1</v>
      </c>
      <c r="C35" s="37">
        <v>3</v>
      </c>
      <c r="D35" s="38" t="s">
        <v>162</v>
      </c>
      <c r="E35" s="17">
        <v>18</v>
      </c>
      <c r="F35" s="39" t="str">
        <f t="shared" si="0"/>
        <v>ATC</v>
      </c>
      <c r="G35" s="40" t="str">
        <f t="shared" si="1"/>
        <v>Atención Ciudadana y Regimen Interior</v>
      </c>
      <c r="H35" s="40" t="str">
        <f t="shared" si="2"/>
        <v>Atención Ciudadana y Régimen Interior</v>
      </c>
      <c r="I35" s="40" t="str">
        <f t="shared" si="46"/>
        <v>Servicios Generales</v>
      </c>
      <c r="J35" s="41" t="s">
        <v>156</v>
      </c>
      <c r="K35" s="42" t="s">
        <v>84</v>
      </c>
      <c r="L35" s="42" t="s">
        <v>58</v>
      </c>
      <c r="M35" s="42" t="s">
        <v>104</v>
      </c>
      <c r="N35" s="42" t="s">
        <v>86</v>
      </c>
      <c r="O35" s="70" t="s">
        <v>157</v>
      </c>
      <c r="P35" s="43">
        <v>31313</v>
      </c>
      <c r="Q35" s="42" t="s">
        <v>85</v>
      </c>
      <c r="R35" s="44" t="s">
        <v>60</v>
      </c>
      <c r="S35" s="45" t="s">
        <v>61</v>
      </c>
      <c r="T35" s="42" t="s">
        <v>62</v>
      </c>
      <c r="U35" s="42"/>
      <c r="V35" s="42" t="s">
        <v>144</v>
      </c>
      <c r="W35" s="71">
        <v>14</v>
      </c>
      <c r="X35" s="71">
        <v>14</v>
      </c>
      <c r="Y35" s="42" t="str">
        <f t="shared" si="23"/>
        <v>E</v>
      </c>
      <c r="Z35" s="47">
        <v>8591.34</v>
      </c>
      <c r="AA35" s="47"/>
      <c r="AB35" s="48">
        <v>127.47</v>
      </c>
      <c r="AC35" s="42">
        <v>13</v>
      </c>
      <c r="AD35" s="49">
        <v>0</v>
      </c>
      <c r="AE35" s="50" t="s">
        <v>88</v>
      </c>
      <c r="AF35" s="51">
        <f t="shared" si="24"/>
        <v>7836.66</v>
      </c>
      <c r="AG35" s="51">
        <f t="shared" si="55"/>
        <v>2507.7000000000003</v>
      </c>
      <c r="AH35" s="51">
        <f t="shared" si="26"/>
        <v>2450.6</v>
      </c>
      <c r="AI35" s="52">
        <f t="shared" si="4"/>
        <v>12794.960000000001</v>
      </c>
      <c r="AJ35" s="51">
        <f t="shared" si="27"/>
        <v>4358.42</v>
      </c>
      <c r="AK35" s="51">
        <f t="shared" si="13"/>
        <v>8591.34</v>
      </c>
      <c r="AL35" s="32">
        <f t="shared" si="5"/>
        <v>0</v>
      </c>
      <c r="AM35" s="51">
        <f t="shared" si="28"/>
        <v>1202.93</v>
      </c>
      <c r="AN35" s="51">
        <f t="shared" si="47"/>
        <v>0</v>
      </c>
      <c r="AO35" s="51">
        <f t="shared" si="56"/>
        <v>0</v>
      </c>
      <c r="AP35" s="51">
        <f t="shared" si="49"/>
        <v>127.47</v>
      </c>
      <c r="AQ35" s="51">
        <f t="shared" si="50"/>
        <v>0</v>
      </c>
      <c r="AR35" s="52">
        <f t="shared" si="14"/>
        <v>14280.16</v>
      </c>
      <c r="AS35" s="52">
        <f t="shared" si="18"/>
        <v>27075.120000000003</v>
      </c>
      <c r="AT35" s="52">
        <f t="shared" si="6"/>
        <v>2369.0730000000003</v>
      </c>
      <c r="AU35" s="51">
        <f t="shared" si="7"/>
        <v>6709.2147359999999</v>
      </c>
      <c r="AV35" s="51">
        <f t="shared" si="8"/>
        <v>0</v>
      </c>
      <c r="AW35" s="51">
        <f t="shared" si="9"/>
        <v>170.57325600000004</v>
      </c>
      <c r="AX35" s="51">
        <f t="shared" si="51"/>
        <v>0</v>
      </c>
      <c r="AY35" s="51">
        <f t="shared" si="52"/>
        <v>-3.6900681048000004</v>
      </c>
      <c r="AZ35" s="51">
        <f t="shared" si="53"/>
        <v>0</v>
      </c>
      <c r="BA35" s="51">
        <f t="shared" si="54"/>
        <v>0</v>
      </c>
      <c r="BB35" s="51">
        <f t="shared" si="10"/>
        <v>469.07645400000013</v>
      </c>
      <c r="BC35" s="52">
        <f t="shared" si="11"/>
        <v>7345.1743778951995</v>
      </c>
      <c r="BD35" s="52">
        <f t="shared" si="12"/>
        <v>34420.294377895203</v>
      </c>
    </row>
    <row r="36" spans="1:56" ht="67.5" x14ac:dyDescent="0.25">
      <c r="A36" s="35" t="s">
        <v>163</v>
      </c>
      <c r="B36" s="36">
        <v>1</v>
      </c>
      <c r="C36" s="84">
        <v>3</v>
      </c>
      <c r="D36" s="74" t="s">
        <v>164</v>
      </c>
      <c r="E36" s="69">
        <v>18</v>
      </c>
      <c r="F36" s="39" t="str">
        <f t="shared" si="0"/>
        <v>ATC</v>
      </c>
      <c r="G36" s="40" t="str">
        <f t="shared" si="1"/>
        <v>Atención Ciudadana y Regimen Interior</v>
      </c>
      <c r="H36" s="40" t="str">
        <f t="shared" si="2"/>
        <v>Atención Ciudadana y Régimen Interior</v>
      </c>
      <c r="I36" s="40" t="str">
        <f t="shared" si="46"/>
        <v>Servicios Generales</v>
      </c>
      <c r="J36" s="41" t="s">
        <v>129</v>
      </c>
      <c r="K36" s="42" t="s">
        <v>84</v>
      </c>
      <c r="L36" s="42" t="s">
        <v>58</v>
      </c>
      <c r="M36" s="42" t="s">
        <v>59</v>
      </c>
      <c r="N36" s="42" t="s">
        <v>86</v>
      </c>
      <c r="O36" s="70" t="s">
        <v>105</v>
      </c>
      <c r="P36" s="43">
        <v>43374</v>
      </c>
      <c r="Q36" s="42" t="s">
        <v>85</v>
      </c>
      <c r="R36" s="44" t="s">
        <v>60</v>
      </c>
      <c r="S36" s="45" t="s">
        <v>61</v>
      </c>
      <c r="T36" s="42" t="s">
        <v>92</v>
      </c>
      <c r="U36" s="42"/>
      <c r="V36" s="42" t="s">
        <v>106</v>
      </c>
      <c r="W36" s="71">
        <v>16</v>
      </c>
      <c r="X36" s="71">
        <v>16</v>
      </c>
      <c r="Y36" s="42" t="str">
        <f t="shared" si="23"/>
        <v>C2</v>
      </c>
      <c r="Z36" s="47">
        <v>11231.24</v>
      </c>
      <c r="AA36" s="47"/>
      <c r="AB36" s="48">
        <v>0</v>
      </c>
      <c r="AC36" s="42">
        <v>2</v>
      </c>
      <c r="AD36" s="49">
        <v>0</v>
      </c>
      <c r="AE36" s="50" t="s">
        <v>65</v>
      </c>
      <c r="AF36" s="51">
        <f t="shared" si="24"/>
        <v>8562.1200000000008</v>
      </c>
      <c r="AG36" s="51">
        <f t="shared" si="55"/>
        <v>512.6</v>
      </c>
      <c r="AH36" s="51">
        <f t="shared" si="26"/>
        <v>2331.88</v>
      </c>
      <c r="AI36" s="52">
        <f t="shared" si="4"/>
        <v>11406.600000000002</v>
      </c>
      <c r="AJ36" s="51">
        <f t="shared" si="27"/>
        <v>5000.04</v>
      </c>
      <c r="AK36" s="82">
        <f t="shared" si="13"/>
        <v>11231.24</v>
      </c>
      <c r="AL36" s="32">
        <f t="shared" si="5"/>
        <v>0</v>
      </c>
      <c r="AM36" s="51">
        <f t="shared" si="28"/>
        <v>1361.62</v>
      </c>
      <c r="AN36" s="51">
        <f t="shared" si="47"/>
        <v>0</v>
      </c>
      <c r="AO36" s="51">
        <f t="shared" si="56"/>
        <v>0</v>
      </c>
      <c r="AP36" s="82">
        <f t="shared" si="49"/>
        <v>0</v>
      </c>
      <c r="AQ36" s="82">
        <f t="shared" si="50"/>
        <v>0</v>
      </c>
      <c r="AR36" s="52">
        <f t="shared" si="14"/>
        <v>17592.899999999998</v>
      </c>
      <c r="AS36" s="83">
        <f t="shared" si="18"/>
        <v>28999.5</v>
      </c>
      <c r="AT36" s="52">
        <f t="shared" si="6"/>
        <v>2537.4562500000002</v>
      </c>
      <c r="AU36" s="82">
        <f t="shared" si="7"/>
        <v>7186.0761000000002</v>
      </c>
      <c r="AV36" s="82">
        <f t="shared" si="8"/>
        <v>1674.7211250000003</v>
      </c>
      <c r="AW36" s="82">
        <f t="shared" si="9"/>
        <v>182.69685000000001</v>
      </c>
      <c r="AX36" s="82">
        <f t="shared" si="51"/>
        <v>0</v>
      </c>
      <c r="AY36" s="82">
        <f t="shared" si="52"/>
        <v>0</v>
      </c>
      <c r="AZ36" s="51">
        <f t="shared" si="53"/>
        <v>0</v>
      </c>
      <c r="BA36" s="82">
        <f t="shared" si="54"/>
        <v>0</v>
      </c>
      <c r="BB36" s="82">
        <f t="shared" si="10"/>
        <v>456.74212499999999</v>
      </c>
      <c r="BC36" s="83">
        <f t="shared" si="11"/>
        <v>9500.2362000000012</v>
      </c>
      <c r="BD36" s="83">
        <f t="shared" si="12"/>
        <v>38499.736199999999</v>
      </c>
    </row>
    <row r="37" spans="1:56" ht="56.25" x14ac:dyDescent="0.25">
      <c r="A37" s="35" t="s">
        <v>165</v>
      </c>
      <c r="B37" s="36">
        <v>1</v>
      </c>
      <c r="C37" s="37">
        <v>3</v>
      </c>
      <c r="D37" s="74" t="s">
        <v>166</v>
      </c>
      <c r="E37" s="17">
        <v>18</v>
      </c>
      <c r="F37" s="39" t="str">
        <f t="shared" si="0"/>
        <v>ATC</v>
      </c>
      <c r="G37" s="40" t="s">
        <v>167</v>
      </c>
      <c r="H37" s="40" t="s">
        <v>167</v>
      </c>
      <c r="I37" s="40" t="str">
        <f t="shared" si="46"/>
        <v>Servicios Generales</v>
      </c>
      <c r="J37" s="41" t="s">
        <v>103</v>
      </c>
      <c r="K37" s="42" t="s">
        <v>84</v>
      </c>
      <c r="L37" s="42" t="s">
        <v>58</v>
      </c>
      <c r="M37" s="42" t="s">
        <v>59</v>
      </c>
      <c r="N37" s="42" t="s">
        <v>86</v>
      </c>
      <c r="O37" s="85" t="s">
        <v>168</v>
      </c>
      <c r="P37" s="43">
        <v>43497</v>
      </c>
      <c r="Q37" s="42" t="s">
        <v>85</v>
      </c>
      <c r="R37" s="44" t="s">
        <v>60</v>
      </c>
      <c r="S37" s="45" t="s">
        <v>61</v>
      </c>
      <c r="T37" s="42" t="s">
        <v>92</v>
      </c>
      <c r="U37" s="42"/>
      <c r="V37" s="42" t="s">
        <v>106</v>
      </c>
      <c r="W37" s="71">
        <v>18</v>
      </c>
      <c r="X37" s="71">
        <v>18</v>
      </c>
      <c r="Y37" s="42" t="str">
        <f t="shared" si="23"/>
        <v>C2</v>
      </c>
      <c r="Z37" s="47">
        <v>11635.61</v>
      </c>
      <c r="AA37" s="47"/>
      <c r="AB37" s="48">
        <v>0</v>
      </c>
      <c r="AC37" s="42">
        <v>1</v>
      </c>
      <c r="AD37" s="49">
        <v>0</v>
      </c>
      <c r="AE37" s="50" t="s">
        <v>65</v>
      </c>
      <c r="AF37" s="51">
        <f t="shared" si="24"/>
        <v>8562.1200000000008</v>
      </c>
      <c r="AG37" s="51">
        <f>IF(L37&lt;&gt;"",IF(L37="F",VLOOKUP(GRUPOT,DATABASICAS,3,FALSE)*AC37,VLOOKUP(AC37,ANTIGLABORAL,2)*AF37),0)</f>
        <v>256.3</v>
      </c>
      <c r="AH37" s="51">
        <f t="shared" si="26"/>
        <v>2396.46</v>
      </c>
      <c r="AI37" s="52">
        <f t="shared" si="4"/>
        <v>11214.880000000001</v>
      </c>
      <c r="AJ37" s="51">
        <f t="shared" si="27"/>
        <v>5641.05</v>
      </c>
      <c r="AK37" s="51">
        <f t="shared" si="13"/>
        <v>11635.61</v>
      </c>
      <c r="AL37" s="32">
        <f t="shared" si="5"/>
        <v>0</v>
      </c>
      <c r="AM37" s="51">
        <f t="shared" si="28"/>
        <v>1361.62</v>
      </c>
      <c r="AN37" s="51">
        <f t="shared" si="47"/>
        <v>0</v>
      </c>
      <c r="AO37" s="51">
        <f t="shared" si="56"/>
        <v>0</v>
      </c>
      <c r="AP37" s="51">
        <f t="shared" si="49"/>
        <v>0</v>
      </c>
      <c r="AQ37" s="51">
        <f t="shared" si="50"/>
        <v>0</v>
      </c>
      <c r="AR37" s="52">
        <f t="shared" si="14"/>
        <v>18638.28</v>
      </c>
      <c r="AS37" s="52">
        <f t="shared" si="18"/>
        <v>29853.16</v>
      </c>
      <c r="AT37" s="52">
        <f t="shared" si="6"/>
        <v>2612.1514999999999</v>
      </c>
      <c r="AU37" s="51">
        <f t="shared" si="7"/>
        <v>7397.6130479999993</v>
      </c>
      <c r="AV37" s="51">
        <f t="shared" si="8"/>
        <v>1724.0199899999998</v>
      </c>
      <c r="AW37" s="51">
        <f t="shared" si="9"/>
        <v>188.07490799999999</v>
      </c>
      <c r="AX37" s="51">
        <f t="shared" si="51"/>
        <v>0</v>
      </c>
      <c r="AY37" s="51">
        <f t="shared" si="52"/>
        <v>0</v>
      </c>
      <c r="AZ37" s="51">
        <f t="shared" si="53"/>
        <v>0</v>
      </c>
      <c r="BA37" s="51">
        <f t="shared" si="54"/>
        <v>0</v>
      </c>
      <c r="BB37" s="51">
        <f t="shared" si="10"/>
        <v>470.18726999999996</v>
      </c>
      <c r="BC37" s="52">
        <f t="shared" si="11"/>
        <v>9779.8952160000008</v>
      </c>
      <c r="BD37" s="52">
        <f t="shared" si="12"/>
        <v>39633.055216000001</v>
      </c>
    </row>
    <row r="38" spans="1:56" ht="67.5" x14ac:dyDescent="0.25">
      <c r="A38" s="35" t="s">
        <v>169</v>
      </c>
      <c r="B38" s="36">
        <v>1</v>
      </c>
      <c r="C38" s="37">
        <v>3</v>
      </c>
      <c r="D38" s="74" t="s">
        <v>170</v>
      </c>
      <c r="E38" s="17">
        <v>24</v>
      </c>
      <c r="F38" s="39" t="str">
        <f t="shared" si="0"/>
        <v>PER</v>
      </c>
      <c r="G38" s="40" t="str">
        <f>VLOOKUP($E38,SECCIONES,2)</f>
        <v>Personal</v>
      </c>
      <c r="H38" s="40" t="str">
        <f>VLOOKUP($E38,SECCIONES,4)</f>
        <v>RR.HH., Contratación y Patrimonio</v>
      </c>
      <c r="I38" s="40" t="str">
        <f t="shared" si="46"/>
        <v>Servicios Generales</v>
      </c>
      <c r="J38" s="41" t="s">
        <v>129</v>
      </c>
      <c r="K38" s="42" t="s">
        <v>84</v>
      </c>
      <c r="L38" s="42" t="s">
        <v>58</v>
      </c>
      <c r="M38" s="42" t="s">
        <v>59</v>
      </c>
      <c r="N38" s="42" t="s">
        <v>86</v>
      </c>
      <c r="O38" s="70" t="s">
        <v>105</v>
      </c>
      <c r="P38" s="86" t="s">
        <v>171</v>
      </c>
      <c r="Q38" s="42" t="s">
        <v>85</v>
      </c>
      <c r="R38" s="44" t="s">
        <v>60</v>
      </c>
      <c r="S38" s="45" t="s">
        <v>61</v>
      </c>
      <c r="T38" s="42" t="s">
        <v>92</v>
      </c>
      <c r="U38" s="42" t="s">
        <v>130</v>
      </c>
      <c r="V38" s="42" t="s">
        <v>106</v>
      </c>
      <c r="W38" s="71">
        <v>14</v>
      </c>
      <c r="X38" s="71">
        <v>14</v>
      </c>
      <c r="Y38" s="42" t="str">
        <f t="shared" si="23"/>
        <v>C2</v>
      </c>
      <c r="Z38" s="47">
        <v>9626.69</v>
      </c>
      <c r="AA38" s="47"/>
      <c r="AB38" s="76"/>
      <c r="AC38" s="87"/>
      <c r="AD38" s="49">
        <v>0</v>
      </c>
      <c r="AE38" s="50" t="s">
        <v>65</v>
      </c>
      <c r="AF38" s="51">
        <f t="shared" si="24"/>
        <v>8562.1200000000008</v>
      </c>
      <c r="AG38" s="51"/>
      <c r="AH38" s="51">
        <f>IF(L38&lt;&gt;"",IF(L38="F",(VLOOKUP(Y38,EXTRA,2)+VLOOKUP(Y38,EXTRA,3)*AC31)*2+VLOOKUP(X38,DATADESTINO,3),VLOOKUP(V38,LABORAL,8)),0)</f>
        <v>2436.2399999999998</v>
      </c>
      <c r="AI38" s="52">
        <f t="shared" si="4"/>
        <v>10998.36</v>
      </c>
      <c r="AJ38" s="51">
        <f t="shared" si="27"/>
        <v>4358.42</v>
      </c>
      <c r="AK38" s="51">
        <f t="shared" si="13"/>
        <v>9626.69</v>
      </c>
      <c r="AL38" s="32">
        <f t="shared" si="5"/>
        <v>0</v>
      </c>
      <c r="AM38" s="51">
        <f t="shared" si="28"/>
        <v>1361.62</v>
      </c>
      <c r="AN38" s="51">
        <f t="shared" si="47"/>
        <v>0</v>
      </c>
      <c r="AO38" s="51">
        <f t="shared" si="56"/>
        <v>0</v>
      </c>
      <c r="AP38" s="51">
        <f t="shared" si="49"/>
        <v>0</v>
      </c>
      <c r="AQ38" s="51">
        <f t="shared" si="50"/>
        <v>0</v>
      </c>
      <c r="AR38" s="52">
        <f t="shared" si="14"/>
        <v>15346.73</v>
      </c>
      <c r="AS38" s="52">
        <f t="shared" si="18"/>
        <v>26345.09</v>
      </c>
      <c r="AT38" s="52">
        <f t="shared" si="6"/>
        <v>2305.1953750000002</v>
      </c>
      <c r="AU38" s="51">
        <f t="shared" si="7"/>
        <v>6528.3133020000005</v>
      </c>
      <c r="AV38" s="51">
        <f t="shared" si="8"/>
        <v>1521.4289475000003</v>
      </c>
      <c r="AW38" s="51">
        <f t="shared" si="9"/>
        <v>165.97406700000002</v>
      </c>
      <c r="AX38" s="51">
        <f t="shared" si="51"/>
        <v>0</v>
      </c>
      <c r="AY38" s="51">
        <f t="shared" si="52"/>
        <v>0</v>
      </c>
      <c r="AZ38" s="51">
        <f t="shared" si="53"/>
        <v>0</v>
      </c>
      <c r="BA38" s="51">
        <f t="shared" si="54"/>
        <v>0</v>
      </c>
      <c r="BB38" s="51">
        <f t="shared" si="10"/>
        <v>414.93516750000003</v>
      </c>
      <c r="BC38" s="52">
        <f t="shared" si="11"/>
        <v>8630.651484</v>
      </c>
      <c r="BD38" s="52">
        <f t="shared" si="12"/>
        <v>34975.741483999998</v>
      </c>
    </row>
    <row r="39" spans="1:56" ht="45" x14ac:dyDescent="0.25">
      <c r="A39" s="35" t="s">
        <v>172</v>
      </c>
      <c r="B39" s="36">
        <v>1</v>
      </c>
      <c r="C39" s="37">
        <v>3</v>
      </c>
      <c r="D39" s="74" t="s">
        <v>173</v>
      </c>
      <c r="E39" s="17">
        <v>15</v>
      </c>
      <c r="F39" s="39" t="str">
        <f t="shared" si="0"/>
        <v>CON</v>
      </c>
      <c r="G39" s="40" t="s">
        <v>167</v>
      </c>
      <c r="H39" s="40" t="s">
        <v>167</v>
      </c>
      <c r="I39" s="40" t="str">
        <f t="shared" si="46"/>
        <v>Servicios Generales</v>
      </c>
      <c r="J39" s="41" t="s">
        <v>174</v>
      </c>
      <c r="K39" s="42" t="s">
        <v>84</v>
      </c>
      <c r="L39" s="42" t="s">
        <v>58</v>
      </c>
      <c r="M39" s="42" t="s">
        <v>59</v>
      </c>
      <c r="N39" s="42" t="s">
        <v>86</v>
      </c>
      <c r="O39" s="85" t="s">
        <v>175</v>
      </c>
      <c r="P39" s="43">
        <v>44452</v>
      </c>
      <c r="Q39" s="42" t="s">
        <v>85</v>
      </c>
      <c r="R39" s="42"/>
      <c r="S39" s="45" t="s">
        <v>61</v>
      </c>
      <c r="T39" s="42" t="s">
        <v>92</v>
      </c>
      <c r="U39" s="42"/>
      <c r="V39" s="42" t="s">
        <v>100</v>
      </c>
      <c r="W39" s="71">
        <v>26</v>
      </c>
      <c r="X39" s="71">
        <v>26</v>
      </c>
      <c r="Y39" s="42" t="str">
        <f t="shared" si="23"/>
        <v>A1</v>
      </c>
      <c r="Z39" s="47">
        <v>19121.830000000002</v>
      </c>
      <c r="AA39" s="47"/>
      <c r="AB39" s="48">
        <v>0</v>
      </c>
      <c r="AC39" s="42">
        <v>2</v>
      </c>
      <c r="AD39" s="49">
        <v>0</v>
      </c>
      <c r="AE39" s="50" t="s">
        <v>65</v>
      </c>
      <c r="AF39" s="51">
        <f t="shared" si="24"/>
        <v>15845.9</v>
      </c>
      <c r="AG39" s="51">
        <f t="shared" ref="AG39:AG64" si="57">IF(L39&lt;&gt;"",IF(L39="F",VLOOKUP(GRUPOT,DATABASICAS,3,FALSE)*AC39,VLOOKUP(AC39,ANTIGLABORAL,2)*AF39),0)</f>
        <v>1219.8399999999999</v>
      </c>
      <c r="AH39" s="51">
        <f t="shared" ref="AH39:AH67" si="58">IF(L39&lt;&gt;"",IF(L39="F",(VLOOKUP(Y39,EXTRA,2)+VLOOKUP(Y39,EXTRA,3)*AC39)*2+VLOOKUP(X39,DATADESTINO,3),VLOOKUP(V39,LABORAL,8)),0)</f>
        <v>3417.92</v>
      </c>
      <c r="AI39" s="52">
        <f t="shared" si="4"/>
        <v>20483.659999999996</v>
      </c>
      <c r="AJ39" s="51">
        <f t="shared" si="27"/>
        <v>9976.09</v>
      </c>
      <c r="AK39" s="51">
        <f t="shared" si="13"/>
        <v>19121.830000000002</v>
      </c>
      <c r="AL39" s="32">
        <f t="shared" si="5"/>
        <v>0</v>
      </c>
      <c r="AM39" s="51">
        <f t="shared" si="28"/>
        <v>2451.38</v>
      </c>
      <c r="AN39" s="51">
        <f t="shared" si="47"/>
        <v>0</v>
      </c>
      <c r="AO39" s="51">
        <f t="shared" si="56"/>
        <v>0</v>
      </c>
      <c r="AP39" s="51">
        <f t="shared" si="49"/>
        <v>0</v>
      </c>
      <c r="AQ39" s="51">
        <f t="shared" si="50"/>
        <v>0</v>
      </c>
      <c r="AR39" s="52">
        <f t="shared" si="14"/>
        <v>31549.300000000003</v>
      </c>
      <c r="AS39" s="52">
        <f t="shared" si="18"/>
        <v>52032.959999999999</v>
      </c>
      <c r="AT39" s="52">
        <f t="shared" si="6"/>
        <v>4552.884</v>
      </c>
      <c r="AU39" s="51">
        <f t="shared" si="7"/>
        <v>12893.767488000001</v>
      </c>
      <c r="AV39" s="51">
        <f t="shared" si="8"/>
        <v>3004.90344</v>
      </c>
      <c r="AW39" s="51">
        <f t="shared" si="9"/>
        <v>327.80764799999997</v>
      </c>
      <c r="AX39" s="51">
        <f t="shared" si="51"/>
        <v>0</v>
      </c>
      <c r="AY39" s="51">
        <f t="shared" si="52"/>
        <v>0</v>
      </c>
      <c r="AZ39" s="51">
        <f t="shared" si="53"/>
        <v>0</v>
      </c>
      <c r="BA39" s="51">
        <f t="shared" si="54"/>
        <v>0</v>
      </c>
      <c r="BB39" s="51">
        <f t="shared" si="10"/>
        <v>819.51912000000004</v>
      </c>
      <c r="BC39" s="52">
        <f t="shared" si="11"/>
        <v>17045.997696000002</v>
      </c>
      <c r="BD39" s="52">
        <f t="shared" si="12"/>
        <v>69078.957695999998</v>
      </c>
    </row>
    <row r="40" spans="1:56" ht="56.25" x14ac:dyDescent="0.25">
      <c r="A40" s="35" t="s">
        <v>176</v>
      </c>
      <c r="B40" s="36">
        <v>1</v>
      </c>
      <c r="C40" s="37">
        <v>3</v>
      </c>
      <c r="D40" s="74" t="s">
        <v>177</v>
      </c>
      <c r="E40" s="17">
        <v>24</v>
      </c>
      <c r="F40" s="39" t="str">
        <f t="shared" si="0"/>
        <v>PER</v>
      </c>
      <c r="G40" s="40" t="str">
        <f>VLOOKUP($E40,SECCIONES,2)</f>
        <v>Personal</v>
      </c>
      <c r="H40" s="40" t="str">
        <f>VLOOKUP($E40,SECCIONES,4)</f>
        <v>RR.HH., Contratación y Patrimonio</v>
      </c>
      <c r="I40" s="40" t="str">
        <f t="shared" si="46"/>
        <v>Servicios Generales</v>
      </c>
      <c r="J40" s="41" t="s">
        <v>103</v>
      </c>
      <c r="K40" s="42" t="s">
        <v>84</v>
      </c>
      <c r="L40" s="42" t="s">
        <v>58</v>
      </c>
      <c r="M40" s="42" t="s">
        <v>59</v>
      </c>
      <c r="N40" s="42" t="s">
        <v>86</v>
      </c>
      <c r="O40" s="70" t="s">
        <v>105</v>
      </c>
      <c r="P40" s="43">
        <v>44669</v>
      </c>
      <c r="Q40" s="42" t="s">
        <v>85</v>
      </c>
      <c r="R40" s="44" t="s">
        <v>60</v>
      </c>
      <c r="S40" s="45" t="s">
        <v>61</v>
      </c>
      <c r="T40" s="42" t="s">
        <v>92</v>
      </c>
      <c r="U40" s="42"/>
      <c r="V40" s="42" t="s">
        <v>106</v>
      </c>
      <c r="W40" s="71">
        <v>14</v>
      </c>
      <c r="X40" s="71">
        <v>14</v>
      </c>
      <c r="Y40" s="42" t="str">
        <f t="shared" si="23"/>
        <v>C2</v>
      </c>
      <c r="Z40" s="88">
        <v>10707.83</v>
      </c>
      <c r="AA40" s="47"/>
      <c r="AB40" s="48">
        <v>0</v>
      </c>
      <c r="AC40" s="42"/>
      <c r="AD40" s="49">
        <v>0</v>
      </c>
      <c r="AE40" s="50" t="s">
        <v>65</v>
      </c>
      <c r="AF40" s="51">
        <f t="shared" si="24"/>
        <v>8562.1200000000008</v>
      </c>
      <c r="AG40" s="51">
        <f t="shared" si="57"/>
        <v>0</v>
      </c>
      <c r="AH40" s="51">
        <f t="shared" si="58"/>
        <v>2140.42</v>
      </c>
      <c r="AI40" s="52">
        <f t="shared" si="4"/>
        <v>10702.54</v>
      </c>
      <c r="AJ40" s="51">
        <f t="shared" si="27"/>
        <v>4358.42</v>
      </c>
      <c r="AK40" s="51">
        <f t="shared" si="13"/>
        <v>10707.83</v>
      </c>
      <c r="AL40" s="32">
        <f t="shared" si="5"/>
        <v>0</v>
      </c>
      <c r="AM40" s="51">
        <f t="shared" si="28"/>
        <v>1361.62</v>
      </c>
      <c r="AN40" s="51"/>
      <c r="AO40" s="51"/>
      <c r="AP40" s="51"/>
      <c r="AQ40" s="51"/>
      <c r="AR40" s="52">
        <f t="shared" ref="AR40:AR69" si="59">SUM(AJ40:AQ40)*B40</f>
        <v>16427.87</v>
      </c>
      <c r="AS40" s="52">
        <f t="shared" si="18"/>
        <v>27130.41</v>
      </c>
      <c r="AT40" s="52">
        <f t="shared" si="6"/>
        <v>2373.910875</v>
      </c>
      <c r="AU40" s="51">
        <f t="shared" ref="AU40:AU69" si="60">IF(L40&lt;&gt;"",IF(L40="F",VLOOKUP(M40,SSFUNCIONARIOS,4,FALSE)*AT40*12,VLOOKUP(M40,SSLABORAL,4,FALSE)*AT40*12),0)</f>
        <v>6722.9155979999996</v>
      </c>
      <c r="AV40" s="51"/>
      <c r="AW40" s="51">
        <f t="shared" ref="AW40:AW69" si="61">IF(L40&lt;&gt;"",IF(L40="F",VLOOKUP(M40,SSFUNCIONARIOS,6,FALSE)*AT40*12,VLOOKUP(M40,SSLABORAL,6,FALSE)*AT40*12),0)</f>
        <v>170.921583</v>
      </c>
      <c r="AX40" s="51"/>
      <c r="AY40" s="51"/>
      <c r="AZ40" s="51">
        <f t="shared" si="53"/>
        <v>0</v>
      </c>
      <c r="BA40" s="51"/>
      <c r="BB40" s="51">
        <f t="shared" ref="BB40:BB69" si="62">IF(L40&lt;&gt;"",VLOOKUP(AE40,EPIGRAFES,3,FALSE)*AT40*12,0)</f>
        <v>427.30395750000002</v>
      </c>
      <c r="BC40" s="52">
        <f t="shared" si="11"/>
        <v>7321.1411385000001</v>
      </c>
      <c r="BD40" s="52">
        <f t="shared" si="12"/>
        <v>34451.551138499999</v>
      </c>
    </row>
    <row r="41" spans="1:56" ht="45" x14ac:dyDescent="0.25">
      <c r="A41" s="35" t="s">
        <v>178</v>
      </c>
      <c r="B41" s="36">
        <v>1</v>
      </c>
      <c r="C41" s="84">
        <v>3</v>
      </c>
      <c r="D41" s="89" t="s">
        <v>179</v>
      </c>
      <c r="E41" s="17">
        <v>24</v>
      </c>
      <c r="F41" s="39" t="str">
        <f t="shared" si="0"/>
        <v>PER</v>
      </c>
      <c r="G41" s="40" t="str">
        <f>VLOOKUP($E41,SECCIONES,2)</f>
        <v>Personal</v>
      </c>
      <c r="H41" s="40" t="str">
        <f>VLOOKUP($E41,SECCIONES,4)</f>
        <v>RR.HH., Contratación y Patrimonio</v>
      </c>
      <c r="I41" s="40" t="str">
        <f t="shared" si="46"/>
        <v>Servicios Generales</v>
      </c>
      <c r="J41" s="41" t="s">
        <v>174</v>
      </c>
      <c r="K41" s="42" t="s">
        <v>84</v>
      </c>
      <c r="L41" s="42" t="s">
        <v>58</v>
      </c>
      <c r="M41" s="42" t="s">
        <v>59</v>
      </c>
      <c r="N41" s="42" t="s">
        <v>86</v>
      </c>
      <c r="O41" s="70" t="s">
        <v>99</v>
      </c>
      <c r="P41" s="43"/>
      <c r="Q41" s="42" t="s">
        <v>85</v>
      </c>
      <c r="R41" s="44" t="s">
        <v>60</v>
      </c>
      <c r="S41" s="45" t="s">
        <v>61</v>
      </c>
      <c r="T41" s="42" t="s">
        <v>92</v>
      </c>
      <c r="U41" s="42"/>
      <c r="V41" s="42" t="s">
        <v>100</v>
      </c>
      <c r="W41" s="71">
        <v>24</v>
      </c>
      <c r="X41" s="71">
        <v>24</v>
      </c>
      <c r="Y41" s="42" t="str">
        <f t="shared" si="23"/>
        <v>A1</v>
      </c>
      <c r="Z41" s="47">
        <v>17444.97</v>
      </c>
      <c r="AA41" s="47"/>
      <c r="AB41" s="48">
        <v>0</v>
      </c>
      <c r="AC41" s="42"/>
      <c r="AD41" s="49">
        <v>0</v>
      </c>
      <c r="AE41" s="50" t="s">
        <v>65</v>
      </c>
      <c r="AF41" s="51">
        <f t="shared" si="24"/>
        <v>15845.9</v>
      </c>
      <c r="AG41" s="51">
        <f t="shared" si="57"/>
        <v>0</v>
      </c>
      <c r="AH41" s="51">
        <f t="shared" si="58"/>
        <v>3017.84</v>
      </c>
      <c r="AI41" s="52">
        <f t="shared" si="4"/>
        <v>18863.739999999998</v>
      </c>
      <c r="AJ41" s="51">
        <f t="shared" si="27"/>
        <v>8328.7099999999991</v>
      </c>
      <c r="AK41" s="51">
        <f t="shared" si="13"/>
        <v>17444.97</v>
      </c>
      <c r="AL41" s="32">
        <f t="shared" si="5"/>
        <v>0</v>
      </c>
      <c r="AM41" s="51">
        <f t="shared" si="28"/>
        <v>2451.38</v>
      </c>
      <c r="AN41" s="51"/>
      <c r="AO41" s="51"/>
      <c r="AP41" s="51"/>
      <c r="AQ41" s="51"/>
      <c r="AR41" s="52">
        <f t="shared" si="59"/>
        <v>28225.06</v>
      </c>
      <c r="AS41" s="52">
        <f t="shared" si="18"/>
        <v>47088.800000000003</v>
      </c>
      <c r="AT41" s="52">
        <f t="shared" si="6"/>
        <v>4120.2700000000004</v>
      </c>
      <c r="AU41" s="51">
        <f t="shared" si="60"/>
        <v>11668.604640000001</v>
      </c>
      <c r="AV41" s="51"/>
      <c r="AW41" s="51">
        <f t="shared" si="61"/>
        <v>296.65944000000002</v>
      </c>
      <c r="AX41" s="51"/>
      <c r="AY41" s="51"/>
      <c r="AZ41" s="51">
        <f t="shared" si="53"/>
        <v>0</v>
      </c>
      <c r="BA41" s="51"/>
      <c r="BB41" s="51">
        <f t="shared" si="62"/>
        <v>741.64859999999999</v>
      </c>
      <c r="BC41" s="52">
        <f t="shared" si="11"/>
        <v>12706.912680000001</v>
      </c>
      <c r="BD41" s="52">
        <f t="shared" si="12"/>
        <v>59795.712680000004</v>
      </c>
    </row>
    <row r="42" spans="1:56" ht="67.5" x14ac:dyDescent="0.25">
      <c r="A42" s="35" t="s">
        <v>180</v>
      </c>
      <c r="B42" s="36">
        <v>1</v>
      </c>
      <c r="C42" s="84">
        <v>3</v>
      </c>
      <c r="D42" s="38" t="s">
        <v>181</v>
      </c>
      <c r="E42" s="17">
        <v>18</v>
      </c>
      <c r="F42" s="39" t="str">
        <f t="shared" si="0"/>
        <v>ATC</v>
      </c>
      <c r="G42" s="40" t="str">
        <f>VLOOKUP($E42,SECCIONES,2)</f>
        <v>Atención Ciudadana y Regimen Interior</v>
      </c>
      <c r="H42" s="40" t="str">
        <f>VLOOKUP($E42,SECCIONES,4)</f>
        <v>Atención Ciudadana y Régimen Interior</v>
      </c>
      <c r="I42" s="40" t="str">
        <f t="shared" si="46"/>
        <v>Servicios Generales</v>
      </c>
      <c r="J42" s="41" t="s">
        <v>129</v>
      </c>
      <c r="K42" s="42" t="s">
        <v>84</v>
      </c>
      <c r="L42" s="42" t="s">
        <v>58</v>
      </c>
      <c r="M42" s="42" t="s">
        <v>98</v>
      </c>
      <c r="N42" s="42" t="s">
        <v>86</v>
      </c>
      <c r="O42" s="70" t="s">
        <v>105</v>
      </c>
      <c r="P42" s="43">
        <v>41883</v>
      </c>
      <c r="Q42" s="42" t="s">
        <v>85</v>
      </c>
      <c r="R42" s="44" t="s">
        <v>60</v>
      </c>
      <c r="S42" s="45" t="s">
        <v>61</v>
      </c>
      <c r="T42" s="42" t="s">
        <v>62</v>
      </c>
      <c r="U42" s="42" t="s">
        <v>130</v>
      </c>
      <c r="V42" s="42" t="s">
        <v>106</v>
      </c>
      <c r="W42" s="71">
        <v>14</v>
      </c>
      <c r="X42" s="71">
        <v>14</v>
      </c>
      <c r="Y42" s="42" t="str">
        <f t="shared" si="23"/>
        <v>C2</v>
      </c>
      <c r="Z42" s="47">
        <v>11635.61</v>
      </c>
      <c r="AA42" s="47"/>
      <c r="AB42" s="48">
        <v>0</v>
      </c>
      <c r="AC42" s="42">
        <v>3</v>
      </c>
      <c r="AD42" s="49">
        <v>0</v>
      </c>
      <c r="AE42" s="50" t="s">
        <v>65</v>
      </c>
      <c r="AF42" s="51">
        <f t="shared" si="24"/>
        <v>8562.1200000000008</v>
      </c>
      <c r="AG42" s="51">
        <f t="shared" si="57"/>
        <v>768.90000000000009</v>
      </c>
      <c r="AH42" s="51">
        <f t="shared" si="58"/>
        <v>2267.1999999999998</v>
      </c>
      <c r="AI42" s="52">
        <f t="shared" si="4"/>
        <v>11598.220000000001</v>
      </c>
      <c r="AJ42" s="51">
        <f t="shared" si="27"/>
        <v>4358.42</v>
      </c>
      <c r="AK42" s="51">
        <f t="shared" si="13"/>
        <v>11635.61</v>
      </c>
      <c r="AL42" s="32">
        <f t="shared" si="5"/>
        <v>0</v>
      </c>
      <c r="AM42" s="51">
        <f t="shared" si="28"/>
        <v>1361.62</v>
      </c>
      <c r="AN42" s="51">
        <f>IF(L42&lt;&gt;"",IF(L42="L",VLOOKUP(V42,LABORAL,5),0),0)</f>
        <v>0</v>
      </c>
      <c r="AO42" s="51">
        <f>IF(L42&lt;&gt;"",IF(L42="L",VLOOKUP(V42,LABORAL,6),0),0)</f>
        <v>0</v>
      </c>
      <c r="AP42" s="51">
        <f>IF(AB42&lt;&gt;"",AB42,0)</f>
        <v>0</v>
      </c>
      <c r="AQ42" s="51">
        <f>IF(L42&lt;&gt;"",IF(L42="L",VLOOKUP(V42,LABORAL,7),0),0)</f>
        <v>0</v>
      </c>
      <c r="AR42" s="52">
        <f t="shared" si="59"/>
        <v>17355.650000000001</v>
      </c>
      <c r="AS42" s="52">
        <f t="shared" si="18"/>
        <v>28953.870000000003</v>
      </c>
      <c r="AT42" s="52">
        <f t="shared" si="6"/>
        <v>2533.4636250000003</v>
      </c>
      <c r="AU42" s="51">
        <f t="shared" si="60"/>
        <v>7174.768986000001</v>
      </c>
      <c r="AV42" s="51">
        <f>IF(L42&lt;&gt;"",IF(L42="F",VLOOKUP(M42,SSFUNCIONARIOS,5,FALSE)*AT42*12,VLOOKUP(M42,SSLABORAL,5,FALSE)*AT42*12),0)</f>
        <v>0</v>
      </c>
      <c r="AW42" s="51">
        <f t="shared" si="61"/>
        <v>182.40938100000002</v>
      </c>
      <c r="AX42" s="51">
        <f>IF(L42="L",VLOOKUP(M42,SSLABORAL,7)*AT42*12,0)</f>
        <v>0</v>
      </c>
      <c r="AY42" s="51">
        <f>IF(L42="F",VLOOKUP(M42,SSFUNCIONARIOS,7)*AU42*-1,0)</f>
        <v>0</v>
      </c>
      <c r="AZ42" s="51">
        <f t="shared" si="53"/>
        <v>0</v>
      </c>
      <c r="BA42" s="51"/>
      <c r="BB42" s="51">
        <f t="shared" si="62"/>
        <v>456.02345250000008</v>
      </c>
      <c r="BC42" s="52">
        <f t="shared" si="11"/>
        <v>7813.2018195000019</v>
      </c>
      <c r="BD42" s="52">
        <f t="shared" si="12"/>
        <v>36767.071819500008</v>
      </c>
    </row>
    <row r="43" spans="1:56" ht="90" x14ac:dyDescent="0.25">
      <c r="A43" s="35" t="s">
        <v>182</v>
      </c>
      <c r="B43" s="36">
        <v>1</v>
      </c>
      <c r="C43" s="37">
        <v>3</v>
      </c>
      <c r="D43" s="74" t="s">
        <v>183</v>
      </c>
      <c r="E43" s="69">
        <v>24</v>
      </c>
      <c r="F43" s="39" t="str">
        <f t="shared" si="0"/>
        <v>PER</v>
      </c>
      <c r="G43" s="40" t="str">
        <f>VLOOKUP($E43,SECCIONES,2)</f>
        <v>Personal</v>
      </c>
      <c r="H43" s="40" t="str">
        <f>VLOOKUP($E43,SECCIONES,4)</f>
        <v>RR.HH., Contratación y Patrimonio</v>
      </c>
      <c r="I43" s="40" t="s">
        <v>96</v>
      </c>
      <c r="J43" s="41" t="s">
        <v>184</v>
      </c>
      <c r="K43" s="42" t="s">
        <v>84</v>
      </c>
      <c r="L43" s="42" t="s">
        <v>58</v>
      </c>
      <c r="M43" s="42" t="s">
        <v>59</v>
      </c>
      <c r="N43" s="42" t="s">
        <v>86</v>
      </c>
      <c r="O43" s="70" t="s">
        <v>99</v>
      </c>
      <c r="P43" s="43">
        <v>44452</v>
      </c>
      <c r="Q43" s="42" t="s">
        <v>85</v>
      </c>
      <c r="R43" s="44" t="s">
        <v>60</v>
      </c>
      <c r="S43" s="45" t="s">
        <v>61</v>
      </c>
      <c r="T43" s="42" t="s">
        <v>92</v>
      </c>
      <c r="U43" s="42"/>
      <c r="V43" s="42" t="s">
        <v>100</v>
      </c>
      <c r="W43" s="71">
        <v>28</v>
      </c>
      <c r="X43" s="71">
        <v>28</v>
      </c>
      <c r="Y43" s="42" t="str">
        <f t="shared" si="23"/>
        <v>A1</v>
      </c>
      <c r="Z43" s="47">
        <v>21744.76</v>
      </c>
      <c r="AA43" s="47"/>
      <c r="AB43" s="48">
        <v>0</v>
      </c>
      <c r="AC43" s="42">
        <v>1</v>
      </c>
      <c r="AD43" s="49">
        <v>0</v>
      </c>
      <c r="AE43" s="50" t="s">
        <v>65</v>
      </c>
      <c r="AF43" s="51">
        <f t="shared" si="24"/>
        <v>15845.9</v>
      </c>
      <c r="AG43" s="51">
        <f t="shared" si="57"/>
        <v>609.91999999999996</v>
      </c>
      <c r="AH43" s="51">
        <f t="shared" si="58"/>
        <v>3645.99</v>
      </c>
      <c r="AI43" s="52">
        <f t="shared" si="4"/>
        <v>20101.809999999998</v>
      </c>
      <c r="AJ43" s="51">
        <f t="shared" si="27"/>
        <v>11721.04</v>
      </c>
      <c r="AK43" s="51">
        <f t="shared" si="13"/>
        <v>21744.76</v>
      </c>
      <c r="AL43" s="32">
        <f t="shared" si="5"/>
        <v>0</v>
      </c>
      <c r="AM43" s="51">
        <f t="shared" si="28"/>
        <v>2451.38</v>
      </c>
      <c r="AN43" s="51">
        <f>IF(L43&lt;&gt;"",IF(L43="L",VLOOKUP(V43,LABORAL,5),0),0)</f>
        <v>0</v>
      </c>
      <c r="AO43" s="51">
        <f>IF(L43&lt;&gt;"",IF(L43="L",VLOOKUP(V43,LABORAL,6),0),0)</f>
        <v>0</v>
      </c>
      <c r="AP43" s="51">
        <f>IF(AB43&lt;&gt;"",AB43,0)</f>
        <v>0</v>
      </c>
      <c r="AQ43" s="51">
        <f>IF(L43&lt;&gt;"",IF(L43="L",VLOOKUP(V43,LABORAL,7),0),0)</f>
        <v>0</v>
      </c>
      <c r="AR43" s="52">
        <f t="shared" si="59"/>
        <v>35917.18</v>
      </c>
      <c r="AS43" s="52">
        <f t="shared" si="18"/>
        <v>56018.99</v>
      </c>
      <c r="AT43" s="52">
        <f t="shared" si="6"/>
        <v>4901.6616249999997</v>
      </c>
      <c r="AU43" s="51">
        <f t="shared" si="60"/>
        <v>13881.505721999998</v>
      </c>
      <c r="AV43" s="51">
        <f>IF(L43&lt;&gt;"",IF(L43="F",VLOOKUP(M43,SSFUNCIONARIOS,5,FALSE)*AT43*12,VLOOKUP(M43,SSLABORAL,5,FALSE)*AT43*12),0)</f>
        <v>3235.0966724999998</v>
      </c>
      <c r="AW43" s="51">
        <f t="shared" si="61"/>
        <v>352.91963699999997</v>
      </c>
      <c r="AX43" s="51">
        <f>IF(L43="L",VLOOKUP(M43,SSLABORAL,7)*AT43*12,0)</f>
        <v>0</v>
      </c>
      <c r="AY43" s="51">
        <f>IF(L43="F",VLOOKUP(M43,SSFUNCIONARIOS,7)*AU43*-1,0)</f>
        <v>0</v>
      </c>
      <c r="AZ43" s="51">
        <f t="shared" si="53"/>
        <v>0</v>
      </c>
      <c r="BA43" s="51">
        <f>IF(L43="F",VLOOKUP(M43,SSFUNCIONARIOS,8)*AT43*12,0)</f>
        <v>0</v>
      </c>
      <c r="BB43" s="51">
        <f t="shared" si="62"/>
        <v>882.29909249999992</v>
      </c>
      <c r="BC43" s="52">
        <f t="shared" si="11"/>
        <v>18351.821123999998</v>
      </c>
      <c r="BD43" s="52">
        <f t="shared" si="12"/>
        <v>74370.811124</v>
      </c>
    </row>
    <row r="44" spans="1:56" ht="45" x14ac:dyDescent="0.25">
      <c r="A44" s="35" t="s">
        <v>185</v>
      </c>
      <c r="B44" s="36">
        <v>1</v>
      </c>
      <c r="C44" s="84">
        <v>3</v>
      </c>
      <c r="D44" s="74" t="s">
        <v>186</v>
      </c>
      <c r="E44" s="17">
        <v>24</v>
      </c>
      <c r="F44" s="39" t="str">
        <f t="shared" si="0"/>
        <v>PER</v>
      </c>
      <c r="G44" s="40" t="str">
        <f>VLOOKUP($E44,SECCIONES,2)</f>
        <v>Personal</v>
      </c>
      <c r="H44" s="40" t="str">
        <f>VLOOKUP($E44,SECCIONES,4)</f>
        <v>RR.HH., Contratación y Patrimonio</v>
      </c>
      <c r="I44" s="40" t="str">
        <f t="shared" ref="I44:I73" si="63">VLOOKUP($E44,SECCIONES,5)</f>
        <v>Servicios Generales</v>
      </c>
      <c r="J44" s="41" t="s">
        <v>174</v>
      </c>
      <c r="K44" s="42" t="s">
        <v>84</v>
      </c>
      <c r="L44" s="42" t="s">
        <v>58</v>
      </c>
      <c r="M44" s="42" t="s">
        <v>59</v>
      </c>
      <c r="N44" s="42" t="s">
        <v>86</v>
      </c>
      <c r="O44" s="70" t="s">
        <v>99</v>
      </c>
      <c r="P44" s="43"/>
      <c r="Q44" s="42" t="s">
        <v>85</v>
      </c>
      <c r="R44" s="44" t="s">
        <v>60</v>
      </c>
      <c r="S44" s="45" t="s">
        <v>61</v>
      </c>
      <c r="T44" s="42" t="s">
        <v>92</v>
      </c>
      <c r="U44" s="42"/>
      <c r="V44" s="42" t="s">
        <v>100</v>
      </c>
      <c r="W44" s="71">
        <v>24</v>
      </c>
      <c r="X44" s="71">
        <v>24</v>
      </c>
      <c r="Y44" s="42" t="str">
        <f t="shared" si="23"/>
        <v>A1</v>
      </c>
      <c r="Z44" s="47">
        <v>17444.97</v>
      </c>
      <c r="AA44" s="47"/>
      <c r="AB44" s="48">
        <v>0</v>
      </c>
      <c r="AC44" s="42"/>
      <c r="AD44" s="49">
        <v>0</v>
      </c>
      <c r="AE44" s="50" t="s">
        <v>65</v>
      </c>
      <c r="AF44" s="51">
        <f t="shared" si="24"/>
        <v>15845.9</v>
      </c>
      <c r="AG44" s="51">
        <f t="shared" si="57"/>
        <v>0</v>
      </c>
      <c r="AH44" s="51">
        <f t="shared" si="58"/>
        <v>3017.84</v>
      </c>
      <c r="AI44" s="52">
        <f t="shared" si="4"/>
        <v>18863.739999999998</v>
      </c>
      <c r="AJ44" s="51">
        <f t="shared" si="27"/>
        <v>8328.7099999999991</v>
      </c>
      <c r="AK44" s="51">
        <f t="shared" si="13"/>
        <v>17444.97</v>
      </c>
      <c r="AL44" s="32">
        <f t="shared" si="5"/>
        <v>0</v>
      </c>
      <c r="AM44" s="51">
        <f t="shared" si="28"/>
        <v>2451.38</v>
      </c>
      <c r="AN44" s="51"/>
      <c r="AO44" s="51"/>
      <c r="AP44" s="51"/>
      <c r="AQ44" s="51"/>
      <c r="AR44" s="52">
        <f t="shared" si="59"/>
        <v>28225.06</v>
      </c>
      <c r="AS44" s="52">
        <f t="shared" si="18"/>
        <v>47088.800000000003</v>
      </c>
      <c r="AT44" s="52">
        <f t="shared" si="6"/>
        <v>4120.2700000000004</v>
      </c>
      <c r="AU44" s="51">
        <f t="shared" si="60"/>
        <v>11668.604640000001</v>
      </c>
      <c r="AV44" s="51"/>
      <c r="AW44" s="51">
        <f t="shared" si="61"/>
        <v>296.65944000000002</v>
      </c>
      <c r="AX44" s="51"/>
      <c r="AY44" s="51"/>
      <c r="AZ44" s="51">
        <f t="shared" si="53"/>
        <v>0</v>
      </c>
      <c r="BA44" s="51"/>
      <c r="BB44" s="51">
        <f t="shared" si="62"/>
        <v>741.64859999999999</v>
      </c>
      <c r="BC44" s="52">
        <f t="shared" si="11"/>
        <v>12706.912680000001</v>
      </c>
      <c r="BD44" s="52">
        <f t="shared" si="12"/>
        <v>59795.712680000004</v>
      </c>
    </row>
    <row r="45" spans="1:56" ht="45" x14ac:dyDescent="0.25">
      <c r="A45" s="35" t="s">
        <v>187</v>
      </c>
      <c r="B45" s="36">
        <v>1</v>
      </c>
      <c r="C45" s="37">
        <v>3</v>
      </c>
      <c r="D45" s="74" t="s">
        <v>188</v>
      </c>
      <c r="E45" s="17">
        <v>15</v>
      </c>
      <c r="F45" s="39" t="str">
        <f t="shared" si="0"/>
        <v>CON</v>
      </c>
      <c r="G45" s="40" t="s">
        <v>167</v>
      </c>
      <c r="H45" s="40" t="s">
        <v>167</v>
      </c>
      <c r="I45" s="40" t="str">
        <f t="shared" si="63"/>
        <v>Servicios Generales</v>
      </c>
      <c r="J45" s="41" t="s">
        <v>174</v>
      </c>
      <c r="K45" s="42" t="s">
        <v>84</v>
      </c>
      <c r="L45" s="42" t="s">
        <v>58</v>
      </c>
      <c r="M45" s="42" t="s">
        <v>59</v>
      </c>
      <c r="N45" s="42" t="s">
        <v>86</v>
      </c>
      <c r="O45" s="85" t="s">
        <v>175</v>
      </c>
      <c r="P45" s="43"/>
      <c r="Q45" s="42" t="s">
        <v>85</v>
      </c>
      <c r="R45" s="42"/>
      <c r="S45" s="45" t="s">
        <v>61</v>
      </c>
      <c r="T45" s="42" t="s">
        <v>92</v>
      </c>
      <c r="U45" s="42"/>
      <c r="V45" s="42" t="s">
        <v>100</v>
      </c>
      <c r="W45" s="71">
        <v>26</v>
      </c>
      <c r="X45" s="71">
        <v>26</v>
      </c>
      <c r="Y45" s="42" t="str">
        <f t="shared" si="23"/>
        <v>A1</v>
      </c>
      <c r="Z45" s="47">
        <v>19129.990000000002</v>
      </c>
      <c r="AA45" s="47"/>
      <c r="AB45" s="48">
        <v>0</v>
      </c>
      <c r="AC45" s="42"/>
      <c r="AD45" s="49">
        <v>0</v>
      </c>
      <c r="AE45" s="50" t="s">
        <v>65</v>
      </c>
      <c r="AF45" s="51">
        <f t="shared" ref="AF45:AF67" si="64">IF(L45&lt;&gt;"",IF(L45="F",VLOOKUP(GRUPO,DATABASICAS,2,FALSE),VLOOKUP(GRUPO,LABORAL,3,FALSE)),0)</f>
        <v>15845.9</v>
      </c>
      <c r="AG45" s="51">
        <f t="shared" si="57"/>
        <v>0</v>
      </c>
      <c r="AH45" s="51">
        <f t="shared" si="58"/>
        <v>3292.4</v>
      </c>
      <c r="AI45" s="52">
        <f t="shared" si="4"/>
        <v>19138.3</v>
      </c>
      <c r="AJ45" s="51">
        <f t="shared" ref="AJ45:AJ64" si="65">IF(L45&lt;&gt;"",IF(L45="F",VLOOKUP(NIVEL2,DATADESTINO,2,FALSE),0),0)</f>
        <v>9976.09</v>
      </c>
      <c r="AK45" s="51">
        <f t="shared" si="13"/>
        <v>19129.990000000002</v>
      </c>
      <c r="AL45" s="32">
        <f t="shared" si="5"/>
        <v>0</v>
      </c>
      <c r="AM45" s="51">
        <f t="shared" ref="AM45:AM66" si="66">IF(L45&lt;&gt;"",IF(L45="F",VLOOKUP(GRUPO,DATABASICAS,4,FALSE),0),0)</f>
        <v>2451.38</v>
      </c>
      <c r="AN45" s="51">
        <f>IF(L45&lt;&gt;"",IF(L45="L",VLOOKUP(V45,LABORAL,5),0),0)</f>
        <v>0</v>
      </c>
      <c r="AO45" s="51">
        <f>IF(L45&lt;&gt;"",IF(L45="L",VLOOKUP(V45,LABORAL,6),0),0)</f>
        <v>0</v>
      </c>
      <c r="AP45" s="51">
        <f>IF(AB45&lt;&gt;"",AB45,0)</f>
        <v>0</v>
      </c>
      <c r="AQ45" s="51">
        <f>IF(L45&lt;&gt;"",IF(L45="L",VLOOKUP(V45,LABORAL,7),0),0)</f>
        <v>0</v>
      </c>
      <c r="AR45" s="52">
        <f t="shared" si="59"/>
        <v>31557.460000000003</v>
      </c>
      <c r="AS45" s="52">
        <f t="shared" si="18"/>
        <v>50695.76</v>
      </c>
      <c r="AT45" s="52">
        <f t="shared" si="6"/>
        <v>4435.8789999999999</v>
      </c>
      <c r="AU45" s="51">
        <f t="shared" si="60"/>
        <v>12562.409328</v>
      </c>
      <c r="AV45" s="51">
        <f t="shared" ref="AV45:AV74" si="67">IF(L45&lt;&gt;"",IF(L45="F",VLOOKUP(M45,SSFUNCIONARIOS,5,FALSE)*AT45*12,VLOOKUP(M45,SSLABORAL,5,FALSE)*AT45*12),0)</f>
        <v>2927.6801399999999</v>
      </c>
      <c r="AW45" s="51">
        <f t="shared" si="61"/>
        <v>319.38328799999999</v>
      </c>
      <c r="AX45" s="51">
        <f>IF(L45="L",VLOOKUP(M45,SSLABORAL,7)*AT45*12,0)</f>
        <v>0</v>
      </c>
      <c r="AY45" s="51">
        <f>IF(L45="F",VLOOKUP(M45,SSFUNCIONARIOS,7)*AU45*-1,0)</f>
        <v>0</v>
      </c>
      <c r="AZ45" s="51">
        <f t="shared" si="53"/>
        <v>0</v>
      </c>
      <c r="BA45" s="51">
        <f>IF(L45="F",VLOOKUP(M45,SSFUNCIONARIOS,8)*AT45*12,0)</f>
        <v>0</v>
      </c>
      <c r="BB45" s="51">
        <f t="shared" si="62"/>
        <v>798.45821999999998</v>
      </c>
      <c r="BC45" s="52">
        <f t="shared" si="11"/>
        <v>16607.930976</v>
      </c>
      <c r="BD45" s="52">
        <f t="shared" si="12"/>
        <v>67303.690975999998</v>
      </c>
    </row>
    <row r="46" spans="1:56" ht="51" x14ac:dyDescent="0.25">
      <c r="A46" s="35" t="s">
        <v>189</v>
      </c>
      <c r="B46" s="36">
        <v>0</v>
      </c>
      <c r="C46" s="37">
        <v>3</v>
      </c>
      <c r="D46" s="79" t="s">
        <v>132</v>
      </c>
      <c r="E46" s="17">
        <v>15</v>
      </c>
      <c r="F46" s="39" t="str">
        <f t="shared" si="0"/>
        <v>CON</v>
      </c>
      <c r="G46" s="40" t="s">
        <v>190</v>
      </c>
      <c r="H46" s="40" t="str">
        <f t="shared" ref="H46:H66" si="68">VLOOKUP($E46,SECCIONES,4)</f>
        <v>RR.HH., Contratación y Patrimonio</v>
      </c>
      <c r="I46" s="40" t="str">
        <f t="shared" si="63"/>
        <v>Servicios Generales</v>
      </c>
      <c r="J46" s="41" t="s">
        <v>122</v>
      </c>
      <c r="K46" s="42" t="s">
        <v>84</v>
      </c>
      <c r="L46" s="42" t="s">
        <v>58</v>
      </c>
      <c r="M46" s="42" t="s">
        <v>59</v>
      </c>
      <c r="N46" s="42" t="s">
        <v>86</v>
      </c>
      <c r="O46" s="70" t="s">
        <v>118</v>
      </c>
      <c r="P46" s="43"/>
      <c r="Q46" s="42" t="s">
        <v>85</v>
      </c>
      <c r="R46" s="44" t="s">
        <v>60</v>
      </c>
      <c r="S46" s="45" t="s">
        <v>61</v>
      </c>
      <c r="T46" s="42" t="s">
        <v>92</v>
      </c>
      <c r="U46" s="42" t="s">
        <v>191</v>
      </c>
      <c r="V46" s="42" t="s">
        <v>119</v>
      </c>
      <c r="W46" s="71">
        <v>18</v>
      </c>
      <c r="X46" s="71">
        <v>18</v>
      </c>
      <c r="Y46" s="42" t="str">
        <f t="shared" si="23"/>
        <v>C1</v>
      </c>
      <c r="Z46" s="47">
        <v>10950.52</v>
      </c>
      <c r="AA46" s="47"/>
      <c r="AB46" s="76"/>
      <c r="AC46" s="42"/>
      <c r="AD46" s="49">
        <v>0</v>
      </c>
      <c r="AE46" s="50" t="s">
        <v>65</v>
      </c>
      <c r="AF46" s="51">
        <f t="shared" si="64"/>
        <v>10287.6</v>
      </c>
      <c r="AG46" s="51">
        <f t="shared" si="57"/>
        <v>0</v>
      </c>
      <c r="AH46" s="51">
        <f t="shared" si="58"/>
        <v>2422.12</v>
      </c>
      <c r="AI46" s="52">
        <f t="shared" si="4"/>
        <v>0.01</v>
      </c>
      <c r="AJ46" s="51">
        <f t="shared" si="65"/>
        <v>5641.05</v>
      </c>
      <c r="AK46" s="51">
        <f t="shared" si="13"/>
        <v>10950.52</v>
      </c>
      <c r="AL46" s="32">
        <f t="shared" si="5"/>
        <v>0</v>
      </c>
      <c r="AM46" s="51">
        <f t="shared" si="66"/>
        <v>1652.05</v>
      </c>
      <c r="AN46" s="51"/>
      <c r="AO46" s="77"/>
      <c r="AP46" s="77"/>
      <c r="AQ46" s="77"/>
      <c r="AR46" s="52">
        <f t="shared" si="59"/>
        <v>0</v>
      </c>
      <c r="AS46" s="52">
        <f t="shared" si="18"/>
        <v>0.01</v>
      </c>
      <c r="AT46" s="52">
        <f t="shared" si="6"/>
        <v>8.7500000000000013E-4</v>
      </c>
      <c r="AU46" s="51">
        <f t="shared" si="60"/>
        <v>2.4780000000000002E-3</v>
      </c>
      <c r="AV46" s="51">
        <f t="shared" si="67"/>
        <v>5.7750000000000011E-4</v>
      </c>
      <c r="AW46" s="51">
        <f t="shared" si="61"/>
        <v>6.3000000000000013E-5</v>
      </c>
      <c r="AX46" s="51"/>
      <c r="AY46" s="51"/>
      <c r="AZ46" s="51"/>
      <c r="BA46" s="51"/>
      <c r="BB46" s="51">
        <f t="shared" si="62"/>
        <v>1.5750000000000003E-4</v>
      </c>
      <c r="BC46" s="52">
        <f t="shared" si="11"/>
        <v>3.2760000000000003E-3</v>
      </c>
      <c r="BD46" s="52">
        <f t="shared" si="12"/>
        <v>1.3276E-2</v>
      </c>
    </row>
    <row r="47" spans="1:56" ht="67.5" x14ac:dyDescent="0.25">
      <c r="A47" s="35" t="s">
        <v>192</v>
      </c>
      <c r="B47" s="36">
        <v>0</v>
      </c>
      <c r="C47" s="84">
        <v>3</v>
      </c>
      <c r="D47" s="79" t="s">
        <v>193</v>
      </c>
      <c r="E47" s="17">
        <v>18</v>
      </c>
      <c r="F47" s="39" t="str">
        <f t="shared" si="0"/>
        <v>ATC</v>
      </c>
      <c r="G47" s="40" t="str">
        <f>VLOOKUP($E47,SECCIONES,2)</f>
        <v>Atención Ciudadana y Regimen Interior</v>
      </c>
      <c r="H47" s="40" t="str">
        <f>VLOOKUP($E47,SECCIONES,4)</f>
        <v>Atención Ciudadana y Régimen Interior</v>
      </c>
      <c r="I47" s="40" t="str">
        <f t="shared" si="63"/>
        <v>Servicios Generales</v>
      </c>
      <c r="J47" s="41" t="s">
        <v>129</v>
      </c>
      <c r="K47" s="42" t="s">
        <v>84</v>
      </c>
      <c r="L47" s="42" t="s">
        <v>58</v>
      </c>
      <c r="M47" s="42" t="s">
        <v>59</v>
      </c>
      <c r="N47" s="42" t="s">
        <v>86</v>
      </c>
      <c r="O47" s="70" t="s">
        <v>105</v>
      </c>
      <c r="P47" s="43"/>
      <c r="Q47" s="42" t="s">
        <v>85</v>
      </c>
      <c r="R47" s="44" t="s">
        <v>60</v>
      </c>
      <c r="S47" s="45" t="s">
        <v>61</v>
      </c>
      <c r="T47" s="42" t="s">
        <v>92</v>
      </c>
      <c r="U47" s="42" t="s">
        <v>130</v>
      </c>
      <c r="V47" s="42" t="s">
        <v>106</v>
      </c>
      <c r="W47" s="71">
        <v>16</v>
      </c>
      <c r="X47" s="71">
        <v>16</v>
      </c>
      <c r="Y47" s="42" t="str">
        <f t="shared" si="23"/>
        <v>C2</v>
      </c>
      <c r="Z47" s="47">
        <v>11941.31</v>
      </c>
      <c r="AA47" s="47"/>
      <c r="AB47" s="48">
        <v>0</v>
      </c>
      <c r="AC47" s="42"/>
      <c r="AD47" s="49">
        <v>0</v>
      </c>
      <c r="AE47" s="50" t="s">
        <v>65</v>
      </c>
      <c r="AF47" s="51">
        <f t="shared" si="64"/>
        <v>8562.1200000000008</v>
      </c>
      <c r="AG47" s="51">
        <f t="shared" ref="AG47" si="69">IF(L47&lt;&gt;"",IF(L47="F",VLOOKUP(GRUPOT,DATABASICAS,3,FALSE)*AC47,VLOOKUP(AC47,ANTIGLABORAL,2)*AF47),0)</f>
        <v>0</v>
      </c>
      <c r="AH47" s="51">
        <f t="shared" ref="AH47" si="70">IF(L47&lt;&gt;"",IF(L47="F",(VLOOKUP(Y47,EXTRA,2)+VLOOKUP(Y47,EXTRA,3)*AC47)*2+VLOOKUP(X47,DATADESTINO,3),VLOOKUP(V47,LABORAL,8)),0)</f>
        <v>2247.36</v>
      </c>
      <c r="AI47" s="90">
        <f>SUM(AF47:AH47)*B47+IF(B47=0,0.01,0)-0.01</f>
        <v>0</v>
      </c>
      <c r="AJ47" s="51">
        <f t="shared" si="65"/>
        <v>5000.04</v>
      </c>
      <c r="AK47" s="51">
        <f t="shared" si="13"/>
        <v>11941.31</v>
      </c>
      <c r="AL47" s="32">
        <f t="shared" si="5"/>
        <v>0</v>
      </c>
      <c r="AM47" s="51">
        <f t="shared" si="66"/>
        <v>1361.62</v>
      </c>
      <c r="AN47" s="51">
        <f>IF(L47&lt;&gt;"",IF(L47="L",VLOOKUP(V47,LABORAL,5),0),0)</f>
        <v>0</v>
      </c>
      <c r="AO47" s="51">
        <f>IF(L47&lt;&gt;"",IF(L47="L",VLOOKUP(V47,LABORAL,6),0),0)</f>
        <v>0</v>
      </c>
      <c r="AP47" s="51">
        <f>IF(AB47&lt;&gt;"",AB47,0)</f>
        <v>0</v>
      </c>
      <c r="AQ47" s="51">
        <f>IF(L47&lt;&gt;"",IF(L47="L",VLOOKUP(V47,LABORAL,7),0),0)</f>
        <v>0</v>
      </c>
      <c r="AR47" s="52">
        <f t="shared" ref="AR47" si="71">SUM(AJ47:AQ47)*B47</f>
        <v>0</v>
      </c>
      <c r="AS47" s="52">
        <f t="shared" si="18"/>
        <v>0</v>
      </c>
      <c r="AT47" s="52">
        <f t="shared" ref="AT47" si="72">IF(AS47/12&gt;DATABASEMAXIMA,DATABASEMAXIMA,AS47/12*1.05)</f>
        <v>0</v>
      </c>
      <c r="AU47" s="51">
        <f t="shared" ref="AU47" si="73">IF(L47&lt;&gt;"",IF(L47="F",VLOOKUP(M47,SSFUNCIONARIOS,4,FALSE)*AT47*12,VLOOKUP(M47,SSLABORAL,4,FALSE)*AT47*12),0)</f>
        <v>0</v>
      </c>
      <c r="AV47" s="51">
        <f>IF(L47&lt;&gt;"",IF(L47="F",VLOOKUP(M47,SSFUNCIONARIOS,5,FALSE)*AT47*12,VLOOKUP(M47,SSLABORAL,5,FALSE)*AT47*12),0)</f>
        <v>0</v>
      </c>
      <c r="AW47" s="51">
        <f t="shared" ref="AW47" si="74">IF(L47&lt;&gt;"",IF(L47="F",VLOOKUP(M47,SSFUNCIONARIOS,6,FALSE)*AT47*12,VLOOKUP(M47,SSLABORAL,6,FALSE)*AT47*12),0)</f>
        <v>0</v>
      </c>
      <c r="AX47" s="51">
        <f>IF(L47="L",VLOOKUP(M47,SSLABORAL,7)*AT47*12,0)</f>
        <v>0</v>
      </c>
      <c r="AY47" s="51">
        <f>IF(L47="F",VLOOKUP(M47,SSFUNCIONARIOS,7)*AU47*-1,0)</f>
        <v>0</v>
      </c>
      <c r="AZ47" s="51">
        <f t="shared" ref="AZ47:AZ71" si="75">IF(B47=0,0.1,0)</f>
        <v>0.1</v>
      </c>
      <c r="BA47" s="51"/>
      <c r="BB47" s="51">
        <f t="shared" ref="BB47" si="76">IF(L47&lt;&gt;"",VLOOKUP(AE47,EPIGRAFES,3,FALSE)*AT47*12,0)</f>
        <v>0</v>
      </c>
      <c r="BC47" s="90">
        <f>SUM(AU47:BB47)-0.1</f>
        <v>0</v>
      </c>
      <c r="BD47" s="52">
        <f t="shared" si="12"/>
        <v>0</v>
      </c>
    </row>
    <row r="48" spans="1:56" ht="67.5" x14ac:dyDescent="0.25">
      <c r="A48" s="35" t="s">
        <v>194</v>
      </c>
      <c r="B48" s="36">
        <v>1</v>
      </c>
      <c r="C48" s="37">
        <v>3</v>
      </c>
      <c r="D48" s="74" t="s">
        <v>195</v>
      </c>
      <c r="E48" s="17">
        <v>18</v>
      </c>
      <c r="F48" s="39" t="str">
        <f t="shared" si="0"/>
        <v>ATC</v>
      </c>
      <c r="G48" s="40" t="str">
        <f t="shared" ref="G48:G66" si="77">VLOOKUP($E48,SECCIONES,2)</f>
        <v>Atención Ciudadana y Regimen Interior</v>
      </c>
      <c r="H48" s="40" t="str">
        <f t="shared" si="68"/>
        <v>Atención Ciudadana y Régimen Interior</v>
      </c>
      <c r="I48" s="40" t="str">
        <f t="shared" si="63"/>
        <v>Servicios Generales</v>
      </c>
      <c r="J48" s="41" t="s">
        <v>196</v>
      </c>
      <c r="K48" s="42" t="s">
        <v>84</v>
      </c>
      <c r="L48" s="42" t="s">
        <v>85</v>
      </c>
      <c r="M48" s="42" t="s">
        <v>85</v>
      </c>
      <c r="N48" s="42" t="s">
        <v>86</v>
      </c>
      <c r="O48" s="42"/>
      <c r="P48" s="43">
        <v>33471</v>
      </c>
      <c r="Q48" s="42"/>
      <c r="R48" s="44" t="s">
        <v>60</v>
      </c>
      <c r="S48" s="45" t="s">
        <v>61</v>
      </c>
      <c r="T48" s="42" t="s">
        <v>62</v>
      </c>
      <c r="U48" s="42"/>
      <c r="V48" s="42" t="s">
        <v>92</v>
      </c>
      <c r="W48" s="87"/>
      <c r="X48" s="87"/>
      <c r="Y48" s="42" t="str">
        <f t="shared" si="23"/>
        <v>V</v>
      </c>
      <c r="Z48" s="48">
        <v>7088.55</v>
      </c>
      <c r="AA48" s="48"/>
      <c r="AB48" s="48"/>
      <c r="AC48" s="42">
        <v>10</v>
      </c>
      <c r="AD48" s="49">
        <v>0</v>
      </c>
      <c r="AE48" s="50" t="s">
        <v>197</v>
      </c>
      <c r="AF48" s="51">
        <f t="shared" si="64"/>
        <v>13002.42</v>
      </c>
      <c r="AG48" s="51">
        <f t="shared" si="57"/>
        <v>7801.4519999999993</v>
      </c>
      <c r="AH48" s="51">
        <f t="shared" si="58"/>
        <v>5102.32</v>
      </c>
      <c r="AI48" s="52">
        <f t="shared" si="4"/>
        <v>25906.191999999999</v>
      </c>
      <c r="AJ48" s="51">
        <f t="shared" si="65"/>
        <v>0</v>
      </c>
      <c r="AK48" s="51">
        <f t="shared" si="13"/>
        <v>7088.55</v>
      </c>
      <c r="AL48" s="32">
        <f t="shared" si="5"/>
        <v>0</v>
      </c>
      <c r="AM48" s="51">
        <f t="shared" si="66"/>
        <v>0</v>
      </c>
      <c r="AN48" s="51">
        <f t="shared" ref="AN48:AN71" si="78">IF(L48&lt;&gt;"",IF(L48="L",VLOOKUP(V48,LABORAL,5),0),0)</f>
        <v>2628.44</v>
      </c>
      <c r="AO48" s="51"/>
      <c r="AP48" s="51">
        <f t="shared" ref="AP48:AP63" si="79">IF(AB48&lt;&gt;"",AB48,0)</f>
        <v>0</v>
      </c>
      <c r="AQ48" s="51">
        <f t="shared" ref="AQ48:AQ71" si="80">IF(L48&lt;&gt;"",IF(L48="L",VLOOKUP(V48,LABORAL,7),0),0)</f>
        <v>0</v>
      </c>
      <c r="AR48" s="52">
        <f t="shared" si="59"/>
        <v>9716.99</v>
      </c>
      <c r="AS48" s="52">
        <f t="shared" si="18"/>
        <v>35623.182000000001</v>
      </c>
      <c r="AT48" s="52">
        <f t="shared" si="6"/>
        <v>3117.028425</v>
      </c>
      <c r="AU48" s="51">
        <f t="shared" si="60"/>
        <v>8827.4244995999998</v>
      </c>
      <c r="AV48" s="51">
        <f t="shared" si="67"/>
        <v>2057.2387604999999</v>
      </c>
      <c r="AW48" s="51">
        <f t="shared" si="61"/>
        <v>224.42604660000001</v>
      </c>
      <c r="AX48" s="51">
        <f t="shared" ref="AX48:AX71" si="81">IF(L48="L",VLOOKUP(M48,SSLABORAL,7)*AT48*12,0)</f>
        <v>74.808682199999993</v>
      </c>
      <c r="AY48" s="51">
        <f t="shared" ref="AY48:AY71" si="82">IF(L48="F",VLOOKUP(M48,SSFUNCIONARIOS,7)*AU48*-1,0)</f>
        <v>0</v>
      </c>
      <c r="AZ48" s="51">
        <f t="shared" si="75"/>
        <v>0</v>
      </c>
      <c r="BA48" s="51">
        <f t="shared" ref="BA48:BA71" si="83">IF(L48="F",VLOOKUP(M48,SSFUNCIONARIOS,8)*AT48*12,0)</f>
        <v>0</v>
      </c>
      <c r="BB48" s="51">
        <f t="shared" si="62"/>
        <v>2506.0908537</v>
      </c>
      <c r="BC48" s="52">
        <f t="shared" si="11"/>
        <v>13689.9888426</v>
      </c>
      <c r="BD48" s="52">
        <f t="shared" si="12"/>
        <v>49313.170842599997</v>
      </c>
    </row>
    <row r="49" spans="1:56" ht="56.25" x14ac:dyDescent="0.25">
      <c r="A49" s="35" t="s">
        <v>198</v>
      </c>
      <c r="B49" s="36">
        <v>1</v>
      </c>
      <c r="C49" s="37">
        <v>3</v>
      </c>
      <c r="D49" s="38" t="s">
        <v>199</v>
      </c>
      <c r="E49" s="17">
        <v>18</v>
      </c>
      <c r="F49" s="39" t="str">
        <f t="shared" si="0"/>
        <v>ATC</v>
      </c>
      <c r="G49" s="40" t="str">
        <f t="shared" si="77"/>
        <v>Atención Ciudadana y Regimen Interior</v>
      </c>
      <c r="H49" s="40" t="str">
        <f t="shared" si="68"/>
        <v>Atención Ciudadana y Régimen Interior</v>
      </c>
      <c r="I49" s="40" t="str">
        <f t="shared" si="63"/>
        <v>Servicios Generales</v>
      </c>
      <c r="J49" s="41" t="s">
        <v>200</v>
      </c>
      <c r="K49" s="42" t="s">
        <v>84</v>
      </c>
      <c r="L49" s="42" t="s">
        <v>85</v>
      </c>
      <c r="M49" s="42" t="s">
        <v>85</v>
      </c>
      <c r="N49" s="42" t="s">
        <v>86</v>
      </c>
      <c r="O49" s="42"/>
      <c r="P49" s="42" t="s">
        <v>201</v>
      </c>
      <c r="Q49" s="42"/>
      <c r="R49" s="44" t="s">
        <v>60</v>
      </c>
      <c r="S49" s="45" t="s">
        <v>61</v>
      </c>
      <c r="T49" s="42" t="s">
        <v>62</v>
      </c>
      <c r="U49" s="42"/>
      <c r="V49" s="42" t="s">
        <v>202</v>
      </c>
      <c r="W49" s="87"/>
      <c r="X49" s="87"/>
      <c r="Y49" s="42" t="str">
        <f t="shared" si="23"/>
        <v>VI</v>
      </c>
      <c r="Z49" s="48">
        <v>6084.86</v>
      </c>
      <c r="AA49" s="48"/>
      <c r="AB49" s="48"/>
      <c r="AC49" s="42">
        <v>8</v>
      </c>
      <c r="AD49" s="49">
        <v>0</v>
      </c>
      <c r="AE49" s="50" t="s">
        <v>197</v>
      </c>
      <c r="AF49" s="51">
        <f t="shared" si="64"/>
        <v>13002.42</v>
      </c>
      <c r="AG49" s="51">
        <f t="shared" si="57"/>
        <v>7733.8394159999998</v>
      </c>
      <c r="AH49" s="51">
        <f t="shared" si="58"/>
        <v>5062.32</v>
      </c>
      <c r="AI49" s="52">
        <f t="shared" si="4"/>
        <v>25798.579416</v>
      </c>
      <c r="AJ49" s="51">
        <f t="shared" si="65"/>
        <v>0</v>
      </c>
      <c r="AK49" s="51">
        <f t="shared" si="13"/>
        <v>6084.86</v>
      </c>
      <c r="AL49" s="32">
        <f t="shared" si="5"/>
        <v>0</v>
      </c>
      <c r="AM49" s="51">
        <f t="shared" si="66"/>
        <v>0</v>
      </c>
      <c r="AN49" s="51">
        <f t="shared" si="78"/>
        <v>2181.54</v>
      </c>
      <c r="AO49" s="51"/>
      <c r="AP49" s="51">
        <f t="shared" si="79"/>
        <v>0</v>
      </c>
      <c r="AQ49" s="51">
        <f t="shared" si="80"/>
        <v>0</v>
      </c>
      <c r="AR49" s="52">
        <f t="shared" si="59"/>
        <v>8266.4</v>
      </c>
      <c r="AS49" s="52">
        <f t="shared" si="18"/>
        <v>34064.979416000002</v>
      </c>
      <c r="AT49" s="52">
        <f t="shared" si="6"/>
        <v>2980.6856989000003</v>
      </c>
      <c r="AU49" s="51">
        <f t="shared" si="60"/>
        <v>8441.301899284801</v>
      </c>
      <c r="AV49" s="51">
        <f t="shared" si="67"/>
        <v>1967.2525612740001</v>
      </c>
      <c r="AW49" s="51">
        <f t="shared" si="61"/>
        <v>214.60937032080002</v>
      </c>
      <c r="AX49" s="51">
        <f t="shared" si="81"/>
        <v>71.536456773600008</v>
      </c>
      <c r="AY49" s="51">
        <f t="shared" si="82"/>
        <v>0</v>
      </c>
      <c r="AZ49" s="51">
        <f t="shared" si="75"/>
        <v>0</v>
      </c>
      <c r="BA49" s="51">
        <f t="shared" si="83"/>
        <v>0</v>
      </c>
      <c r="BB49" s="51">
        <f t="shared" si="62"/>
        <v>2396.4713019156006</v>
      </c>
      <c r="BC49" s="52">
        <f t="shared" si="11"/>
        <v>13091.171589568801</v>
      </c>
      <c r="BD49" s="52">
        <f t="shared" si="12"/>
        <v>47156.151005568805</v>
      </c>
    </row>
    <row r="50" spans="1:56" ht="51" x14ac:dyDescent="0.25">
      <c r="A50" s="35" t="s">
        <v>203</v>
      </c>
      <c r="B50" s="36">
        <v>1</v>
      </c>
      <c r="C50" s="37">
        <v>3</v>
      </c>
      <c r="D50" s="74" t="s">
        <v>204</v>
      </c>
      <c r="E50" s="17">
        <v>18</v>
      </c>
      <c r="F50" s="39" t="str">
        <f t="shared" si="0"/>
        <v>ATC</v>
      </c>
      <c r="G50" s="40" t="str">
        <f t="shared" si="77"/>
        <v>Atención Ciudadana y Regimen Interior</v>
      </c>
      <c r="H50" s="40" t="str">
        <f t="shared" si="68"/>
        <v>Atención Ciudadana y Régimen Interior</v>
      </c>
      <c r="I50" s="40" t="str">
        <f t="shared" si="63"/>
        <v>Servicios Generales</v>
      </c>
      <c r="J50" s="41" t="s">
        <v>205</v>
      </c>
      <c r="K50" s="42" t="s">
        <v>84</v>
      </c>
      <c r="L50" s="42" t="s">
        <v>85</v>
      </c>
      <c r="M50" s="42" t="s">
        <v>85</v>
      </c>
      <c r="N50" s="42" t="s">
        <v>86</v>
      </c>
      <c r="O50" s="42"/>
      <c r="P50" s="43"/>
      <c r="Q50" s="42"/>
      <c r="R50" s="44" t="s">
        <v>60</v>
      </c>
      <c r="S50" s="45" t="s">
        <v>61</v>
      </c>
      <c r="T50" s="42" t="s">
        <v>92</v>
      </c>
      <c r="U50" s="42"/>
      <c r="V50" s="91" t="s">
        <v>87</v>
      </c>
      <c r="W50" s="87"/>
      <c r="X50" s="87"/>
      <c r="Y50" s="42" t="str">
        <f t="shared" si="23"/>
        <v>IV</v>
      </c>
      <c r="Z50" s="48">
        <v>4077.51</v>
      </c>
      <c r="AA50" s="48"/>
      <c r="AB50" s="48">
        <v>0</v>
      </c>
      <c r="AC50" s="42">
        <v>2</v>
      </c>
      <c r="AD50" s="49">
        <v>0</v>
      </c>
      <c r="AE50" s="50" t="s">
        <v>88</v>
      </c>
      <c r="AF50" s="51">
        <f t="shared" si="64"/>
        <v>13003.29</v>
      </c>
      <c r="AG50" s="51">
        <f t="shared" si="57"/>
        <v>1615.0086180000001</v>
      </c>
      <c r="AH50" s="51">
        <f t="shared" si="58"/>
        <v>5640.71</v>
      </c>
      <c r="AI50" s="52">
        <f t="shared" si="4"/>
        <v>20259.008618</v>
      </c>
      <c r="AJ50" s="51">
        <f t="shared" si="65"/>
        <v>0</v>
      </c>
      <c r="AK50" s="51">
        <f t="shared" si="13"/>
        <v>4077.51</v>
      </c>
      <c r="AL50" s="32">
        <f t="shared" si="5"/>
        <v>0</v>
      </c>
      <c r="AM50" s="51">
        <f t="shared" si="66"/>
        <v>0</v>
      </c>
      <c r="AN50" s="51">
        <f t="shared" si="78"/>
        <v>2628.42</v>
      </c>
      <c r="AO50" s="51"/>
      <c r="AP50" s="51">
        <f t="shared" si="79"/>
        <v>0</v>
      </c>
      <c r="AQ50" s="51">
        <f t="shared" si="80"/>
        <v>0</v>
      </c>
      <c r="AR50" s="52">
        <f t="shared" si="59"/>
        <v>6705.93</v>
      </c>
      <c r="AS50" s="52">
        <f t="shared" si="18"/>
        <v>26964.938618</v>
      </c>
      <c r="AT50" s="52">
        <f t="shared" si="6"/>
        <v>2359.4321290750004</v>
      </c>
      <c r="AU50" s="51">
        <f t="shared" si="60"/>
        <v>6681.9117895404006</v>
      </c>
      <c r="AV50" s="51">
        <f t="shared" si="67"/>
        <v>1557.2252051895002</v>
      </c>
      <c r="AW50" s="51">
        <f t="shared" si="61"/>
        <v>169.87911329340002</v>
      </c>
      <c r="AX50" s="51">
        <f t="shared" si="81"/>
        <v>56.626371097800011</v>
      </c>
      <c r="AY50" s="51">
        <f t="shared" si="82"/>
        <v>0</v>
      </c>
      <c r="AZ50" s="51">
        <f t="shared" si="75"/>
        <v>0</v>
      </c>
      <c r="BA50" s="51">
        <f t="shared" si="83"/>
        <v>0</v>
      </c>
      <c r="BB50" s="51">
        <f t="shared" si="62"/>
        <v>467.1675615568501</v>
      </c>
      <c r="BC50" s="52">
        <f t="shared" si="11"/>
        <v>8932.8100406779504</v>
      </c>
      <c r="BD50" s="52">
        <f t="shared" si="12"/>
        <v>35897.748658677949</v>
      </c>
    </row>
    <row r="51" spans="1:56" ht="51" x14ac:dyDescent="0.25">
      <c r="A51" s="35" t="s">
        <v>206</v>
      </c>
      <c r="B51" s="36">
        <v>1</v>
      </c>
      <c r="C51" s="37">
        <v>3</v>
      </c>
      <c r="D51" s="38" t="s">
        <v>207</v>
      </c>
      <c r="E51" s="17">
        <v>18</v>
      </c>
      <c r="F51" s="39" t="str">
        <f t="shared" si="0"/>
        <v>ATC</v>
      </c>
      <c r="G51" s="40" t="str">
        <f t="shared" si="77"/>
        <v>Atención Ciudadana y Regimen Interior</v>
      </c>
      <c r="H51" s="40" t="str">
        <f t="shared" si="68"/>
        <v>Atención Ciudadana y Régimen Interior</v>
      </c>
      <c r="I51" s="40" t="str">
        <f t="shared" si="63"/>
        <v>Servicios Generales</v>
      </c>
      <c r="J51" s="41" t="s">
        <v>205</v>
      </c>
      <c r="K51" s="42" t="s">
        <v>84</v>
      </c>
      <c r="L51" s="42" t="s">
        <v>85</v>
      </c>
      <c r="M51" s="42" t="s">
        <v>85</v>
      </c>
      <c r="N51" s="42" t="s">
        <v>86</v>
      </c>
      <c r="O51" s="42"/>
      <c r="P51" s="43">
        <v>33178</v>
      </c>
      <c r="Q51" s="42"/>
      <c r="R51" s="44" t="s">
        <v>60</v>
      </c>
      <c r="S51" s="45" t="s">
        <v>61</v>
      </c>
      <c r="T51" s="42" t="s">
        <v>62</v>
      </c>
      <c r="U51" s="42"/>
      <c r="V51" s="91" t="s">
        <v>87</v>
      </c>
      <c r="W51" s="87"/>
      <c r="X51" s="87"/>
      <c r="Y51" s="42" t="str">
        <f t="shared" si="23"/>
        <v>IV</v>
      </c>
      <c r="Z51" s="48">
        <v>4077.51</v>
      </c>
      <c r="AA51" s="48"/>
      <c r="AB51" s="48">
        <v>0</v>
      </c>
      <c r="AC51" s="42">
        <v>11</v>
      </c>
      <c r="AD51" s="49">
        <v>0</v>
      </c>
      <c r="AE51" s="50" t="s">
        <v>88</v>
      </c>
      <c r="AF51" s="51">
        <f t="shared" si="64"/>
        <v>13003.29</v>
      </c>
      <c r="AG51" s="51">
        <f t="shared" si="57"/>
        <v>7801.9740000000002</v>
      </c>
      <c r="AH51" s="51">
        <f t="shared" si="58"/>
        <v>5640.71</v>
      </c>
      <c r="AI51" s="52">
        <f t="shared" si="4"/>
        <v>26445.974000000002</v>
      </c>
      <c r="AJ51" s="51">
        <f t="shared" si="65"/>
        <v>0</v>
      </c>
      <c r="AK51" s="51">
        <f t="shared" si="13"/>
        <v>4077.51</v>
      </c>
      <c r="AL51" s="32">
        <f t="shared" si="5"/>
        <v>0</v>
      </c>
      <c r="AM51" s="51">
        <f t="shared" si="66"/>
        <v>0</v>
      </c>
      <c r="AN51" s="51">
        <f t="shared" si="78"/>
        <v>2628.42</v>
      </c>
      <c r="AO51" s="51"/>
      <c r="AP51" s="51">
        <f t="shared" si="79"/>
        <v>0</v>
      </c>
      <c r="AQ51" s="51">
        <f t="shared" si="80"/>
        <v>0</v>
      </c>
      <c r="AR51" s="52">
        <f t="shared" si="59"/>
        <v>6705.93</v>
      </c>
      <c r="AS51" s="52">
        <f t="shared" si="18"/>
        <v>33151.904000000002</v>
      </c>
      <c r="AT51" s="52">
        <f t="shared" si="6"/>
        <v>2900.7916</v>
      </c>
      <c r="AU51" s="51">
        <f t="shared" si="60"/>
        <v>8215.0418112000007</v>
      </c>
      <c r="AV51" s="51">
        <f t="shared" si="67"/>
        <v>1914.5224560000001</v>
      </c>
      <c r="AW51" s="51">
        <f t="shared" si="61"/>
        <v>208.85699519999997</v>
      </c>
      <c r="AX51" s="51">
        <f t="shared" si="81"/>
        <v>69.618998400000009</v>
      </c>
      <c r="AY51" s="51">
        <f t="shared" si="82"/>
        <v>0</v>
      </c>
      <c r="AZ51" s="51">
        <f t="shared" si="75"/>
        <v>0</v>
      </c>
      <c r="BA51" s="51">
        <f t="shared" si="83"/>
        <v>0</v>
      </c>
      <c r="BB51" s="51">
        <f t="shared" si="62"/>
        <v>574.35673680000002</v>
      </c>
      <c r="BC51" s="52">
        <f t="shared" si="11"/>
        <v>10982.396997600001</v>
      </c>
      <c r="BD51" s="52">
        <f t="shared" si="12"/>
        <v>44134.300997600003</v>
      </c>
    </row>
    <row r="52" spans="1:56" ht="51" x14ac:dyDescent="0.25">
      <c r="A52" s="35" t="s">
        <v>208</v>
      </c>
      <c r="B52" s="36">
        <v>1</v>
      </c>
      <c r="C52" s="37">
        <v>3</v>
      </c>
      <c r="D52" s="38" t="s">
        <v>209</v>
      </c>
      <c r="E52" s="17">
        <v>18</v>
      </c>
      <c r="F52" s="39" t="str">
        <f t="shared" si="0"/>
        <v>ATC</v>
      </c>
      <c r="G52" s="40" t="str">
        <f t="shared" si="77"/>
        <v>Atención Ciudadana y Regimen Interior</v>
      </c>
      <c r="H52" s="40" t="str">
        <f t="shared" si="68"/>
        <v>Atención Ciudadana y Régimen Interior</v>
      </c>
      <c r="I52" s="40" t="str">
        <f t="shared" si="63"/>
        <v>Servicios Generales</v>
      </c>
      <c r="J52" s="41" t="s">
        <v>205</v>
      </c>
      <c r="K52" s="42" t="s">
        <v>84</v>
      </c>
      <c r="L52" s="42" t="s">
        <v>85</v>
      </c>
      <c r="M52" s="42" t="s">
        <v>85</v>
      </c>
      <c r="N52" s="42" t="s">
        <v>86</v>
      </c>
      <c r="O52" s="42"/>
      <c r="P52" s="43"/>
      <c r="Q52" s="42"/>
      <c r="R52" s="44" t="s">
        <v>60</v>
      </c>
      <c r="S52" s="45" t="s">
        <v>61</v>
      </c>
      <c r="T52" s="42" t="s">
        <v>62</v>
      </c>
      <c r="U52" s="42"/>
      <c r="V52" s="91" t="s">
        <v>87</v>
      </c>
      <c r="W52" s="87"/>
      <c r="X52" s="87"/>
      <c r="Y52" s="42" t="str">
        <f t="shared" si="23"/>
        <v>IV</v>
      </c>
      <c r="Z52" s="48">
        <v>4077.51</v>
      </c>
      <c r="AA52" s="48"/>
      <c r="AB52" s="48">
        <v>0</v>
      </c>
      <c r="AC52" s="42">
        <v>3</v>
      </c>
      <c r="AD52" s="49">
        <v>0</v>
      </c>
      <c r="AE52" s="50" t="s">
        <v>88</v>
      </c>
      <c r="AF52" s="51">
        <f t="shared" si="64"/>
        <v>13003.29</v>
      </c>
      <c r="AG52" s="51">
        <f t="shared" si="57"/>
        <v>2246.9685120000004</v>
      </c>
      <c r="AH52" s="51">
        <f t="shared" si="58"/>
        <v>5640.71</v>
      </c>
      <c r="AI52" s="52">
        <f t="shared" si="4"/>
        <v>20890.968511999999</v>
      </c>
      <c r="AJ52" s="51">
        <f t="shared" si="65"/>
        <v>0</v>
      </c>
      <c r="AK52" s="51">
        <f t="shared" si="13"/>
        <v>4077.51</v>
      </c>
      <c r="AL52" s="32">
        <f t="shared" si="5"/>
        <v>0</v>
      </c>
      <c r="AM52" s="51">
        <f t="shared" si="66"/>
        <v>0</v>
      </c>
      <c r="AN52" s="51">
        <f t="shared" si="78"/>
        <v>2628.42</v>
      </c>
      <c r="AO52" s="51"/>
      <c r="AP52" s="51">
        <f t="shared" si="79"/>
        <v>0</v>
      </c>
      <c r="AQ52" s="51">
        <f t="shared" si="80"/>
        <v>0</v>
      </c>
      <c r="AR52" s="52">
        <f t="shared" si="59"/>
        <v>6705.93</v>
      </c>
      <c r="AS52" s="52">
        <f t="shared" si="18"/>
        <v>27596.898512</v>
      </c>
      <c r="AT52" s="52">
        <f t="shared" si="6"/>
        <v>2414.7286198000002</v>
      </c>
      <c r="AU52" s="51">
        <f t="shared" si="60"/>
        <v>6838.5114512736</v>
      </c>
      <c r="AV52" s="51">
        <f t="shared" si="67"/>
        <v>1593.7208890680001</v>
      </c>
      <c r="AW52" s="51">
        <f t="shared" si="61"/>
        <v>173.86046062560001</v>
      </c>
      <c r="AX52" s="51">
        <f t="shared" si="81"/>
        <v>57.953486875200014</v>
      </c>
      <c r="AY52" s="51">
        <f t="shared" si="82"/>
        <v>0</v>
      </c>
      <c r="AZ52" s="51">
        <f t="shared" si="75"/>
        <v>0</v>
      </c>
      <c r="BA52" s="51">
        <f t="shared" si="83"/>
        <v>0</v>
      </c>
      <c r="BB52" s="51">
        <f t="shared" si="62"/>
        <v>478.11626672040006</v>
      </c>
      <c r="BC52" s="52">
        <f t="shared" si="11"/>
        <v>9142.1625545627994</v>
      </c>
      <c r="BD52" s="52">
        <f t="shared" si="12"/>
        <v>36739.061066562797</v>
      </c>
    </row>
    <row r="53" spans="1:56" ht="51" x14ac:dyDescent="0.25">
      <c r="A53" s="35" t="s">
        <v>210</v>
      </c>
      <c r="B53" s="36">
        <v>1</v>
      </c>
      <c r="C53" s="37">
        <v>3</v>
      </c>
      <c r="D53" s="74" t="s">
        <v>211</v>
      </c>
      <c r="E53" s="17">
        <v>18</v>
      </c>
      <c r="F53" s="39" t="str">
        <f t="shared" si="0"/>
        <v>ATC</v>
      </c>
      <c r="G53" s="40" t="str">
        <f t="shared" si="77"/>
        <v>Atención Ciudadana y Regimen Interior</v>
      </c>
      <c r="H53" s="40" t="str">
        <f t="shared" si="68"/>
        <v>Atención Ciudadana y Régimen Interior</v>
      </c>
      <c r="I53" s="40" t="str">
        <f t="shared" si="63"/>
        <v>Servicios Generales</v>
      </c>
      <c r="J53" s="41" t="s">
        <v>205</v>
      </c>
      <c r="K53" s="42" t="s">
        <v>84</v>
      </c>
      <c r="L53" s="42" t="s">
        <v>85</v>
      </c>
      <c r="M53" s="42" t="s">
        <v>85</v>
      </c>
      <c r="N53" s="42" t="s">
        <v>86</v>
      </c>
      <c r="O53" s="42"/>
      <c r="P53" s="43"/>
      <c r="Q53" s="42"/>
      <c r="R53" s="44" t="s">
        <v>60</v>
      </c>
      <c r="S53" s="45" t="s">
        <v>61</v>
      </c>
      <c r="T53" s="42" t="s">
        <v>92</v>
      </c>
      <c r="U53" s="42"/>
      <c r="V53" s="91" t="s">
        <v>87</v>
      </c>
      <c r="W53" s="87"/>
      <c r="X53" s="87"/>
      <c r="Y53" s="42" t="str">
        <f t="shared" si="23"/>
        <v>IV</v>
      </c>
      <c r="Z53" s="48">
        <v>4077.51</v>
      </c>
      <c r="AA53" s="48"/>
      <c r="AB53" s="48">
        <v>0</v>
      </c>
      <c r="AC53" s="42"/>
      <c r="AD53" s="49">
        <v>0</v>
      </c>
      <c r="AE53" s="50" t="s">
        <v>88</v>
      </c>
      <c r="AF53" s="51">
        <f t="shared" si="64"/>
        <v>13003.29</v>
      </c>
      <c r="AG53" s="51">
        <f t="shared" si="57"/>
        <v>0</v>
      </c>
      <c r="AH53" s="51">
        <f t="shared" si="58"/>
        <v>5640.71</v>
      </c>
      <c r="AI53" s="52">
        <f t="shared" si="4"/>
        <v>18644</v>
      </c>
      <c r="AJ53" s="51">
        <f t="shared" si="65"/>
        <v>0</v>
      </c>
      <c r="AK53" s="51">
        <f t="shared" si="13"/>
        <v>4077.51</v>
      </c>
      <c r="AL53" s="32">
        <f t="shared" si="5"/>
        <v>0</v>
      </c>
      <c r="AM53" s="51">
        <f t="shared" si="66"/>
        <v>0</v>
      </c>
      <c r="AN53" s="51">
        <f t="shared" si="78"/>
        <v>2628.42</v>
      </c>
      <c r="AO53" s="51"/>
      <c r="AP53" s="51">
        <f t="shared" si="79"/>
        <v>0</v>
      </c>
      <c r="AQ53" s="51">
        <f t="shared" si="80"/>
        <v>0</v>
      </c>
      <c r="AR53" s="52">
        <f t="shared" si="59"/>
        <v>6705.93</v>
      </c>
      <c r="AS53" s="52">
        <f t="shared" si="18"/>
        <v>25349.93</v>
      </c>
      <c r="AT53" s="52">
        <f t="shared" si="6"/>
        <v>2218.1188750000001</v>
      </c>
      <c r="AU53" s="51">
        <f t="shared" si="60"/>
        <v>6281.7126540000008</v>
      </c>
      <c r="AV53" s="51">
        <f t="shared" si="67"/>
        <v>1463.9584574999999</v>
      </c>
      <c r="AW53" s="51">
        <f t="shared" si="61"/>
        <v>159.70455900000002</v>
      </c>
      <c r="AX53" s="51">
        <f t="shared" si="81"/>
        <v>53.234853000000001</v>
      </c>
      <c r="AY53" s="51">
        <f t="shared" si="82"/>
        <v>0</v>
      </c>
      <c r="AZ53" s="51">
        <f t="shared" si="75"/>
        <v>0</v>
      </c>
      <c r="BA53" s="51">
        <f t="shared" si="83"/>
        <v>0</v>
      </c>
      <c r="BB53" s="51">
        <f t="shared" si="62"/>
        <v>439.18753724999999</v>
      </c>
      <c r="BC53" s="52">
        <f t="shared" si="11"/>
        <v>8397.7980607500012</v>
      </c>
      <c r="BD53" s="52">
        <f t="shared" si="12"/>
        <v>33747.72806075</v>
      </c>
    </row>
    <row r="54" spans="1:56" ht="51" x14ac:dyDescent="0.25">
      <c r="A54" s="35" t="s">
        <v>212</v>
      </c>
      <c r="B54" s="36">
        <v>1</v>
      </c>
      <c r="C54" s="37">
        <v>3</v>
      </c>
      <c r="D54" s="38" t="s">
        <v>213</v>
      </c>
      <c r="E54" s="17">
        <v>18</v>
      </c>
      <c r="F54" s="39" t="str">
        <f t="shared" si="0"/>
        <v>ATC</v>
      </c>
      <c r="G54" s="40" t="str">
        <f t="shared" si="77"/>
        <v>Atención Ciudadana y Regimen Interior</v>
      </c>
      <c r="H54" s="40" t="str">
        <f t="shared" si="68"/>
        <v>Atención Ciudadana y Régimen Interior</v>
      </c>
      <c r="I54" s="40" t="str">
        <f t="shared" si="63"/>
        <v>Servicios Generales</v>
      </c>
      <c r="J54" s="41" t="s">
        <v>214</v>
      </c>
      <c r="K54" s="42" t="s">
        <v>84</v>
      </c>
      <c r="L54" s="42" t="s">
        <v>85</v>
      </c>
      <c r="M54" s="42" t="s">
        <v>85</v>
      </c>
      <c r="N54" s="42" t="s">
        <v>86</v>
      </c>
      <c r="O54" s="42"/>
      <c r="P54" s="43">
        <v>37232</v>
      </c>
      <c r="Q54" s="42"/>
      <c r="R54" s="44" t="s">
        <v>60</v>
      </c>
      <c r="S54" s="45" t="s">
        <v>61</v>
      </c>
      <c r="T54" s="42" t="s">
        <v>62</v>
      </c>
      <c r="U54" s="42"/>
      <c r="V54" s="42" t="s">
        <v>215</v>
      </c>
      <c r="W54" s="87"/>
      <c r="X54" s="87"/>
      <c r="Y54" s="42" t="str">
        <f t="shared" si="23"/>
        <v>VII</v>
      </c>
      <c r="Z54" s="48">
        <v>4391.1400000000003</v>
      </c>
      <c r="AA54" s="48"/>
      <c r="AB54" s="48"/>
      <c r="AC54" s="42">
        <v>7</v>
      </c>
      <c r="AD54" s="49">
        <v>0</v>
      </c>
      <c r="AE54" s="50" t="s">
        <v>216</v>
      </c>
      <c r="AF54" s="51">
        <f t="shared" si="64"/>
        <v>12704.88</v>
      </c>
      <c r="AG54" s="51">
        <f t="shared" si="57"/>
        <v>5910.310176</v>
      </c>
      <c r="AH54" s="51">
        <f t="shared" si="58"/>
        <v>5027.74</v>
      </c>
      <c r="AI54" s="52">
        <f t="shared" si="4"/>
        <v>23642.930176000002</v>
      </c>
      <c r="AJ54" s="51">
        <f t="shared" si="65"/>
        <v>0</v>
      </c>
      <c r="AK54" s="51">
        <f t="shared" si="13"/>
        <v>4391.1400000000003</v>
      </c>
      <c r="AL54" s="32">
        <f t="shared" si="5"/>
        <v>0</v>
      </c>
      <c r="AM54" s="51">
        <f t="shared" si="66"/>
        <v>0</v>
      </c>
      <c r="AN54" s="51">
        <f t="shared" si="78"/>
        <v>1489.98</v>
      </c>
      <c r="AO54" s="51"/>
      <c r="AP54" s="51">
        <f t="shared" si="79"/>
        <v>0</v>
      </c>
      <c r="AQ54" s="51">
        <f t="shared" si="80"/>
        <v>0</v>
      </c>
      <c r="AR54" s="52">
        <f t="shared" si="59"/>
        <v>5881.1200000000008</v>
      </c>
      <c r="AS54" s="52">
        <f t="shared" si="18"/>
        <v>29524.050176000004</v>
      </c>
      <c r="AT54" s="52">
        <f t="shared" si="6"/>
        <v>2583.3543904000007</v>
      </c>
      <c r="AU54" s="51">
        <f t="shared" si="60"/>
        <v>7316.0596336128019</v>
      </c>
      <c r="AV54" s="51">
        <f t="shared" si="67"/>
        <v>1705.0138976640005</v>
      </c>
      <c r="AW54" s="51">
        <f t="shared" si="61"/>
        <v>186.00151610880005</v>
      </c>
      <c r="AX54" s="51">
        <f t="shared" si="81"/>
        <v>62.00050536960002</v>
      </c>
      <c r="AY54" s="51">
        <f t="shared" si="82"/>
        <v>0</v>
      </c>
      <c r="AZ54" s="51">
        <f t="shared" si="75"/>
        <v>0</v>
      </c>
      <c r="BA54" s="51">
        <f t="shared" si="83"/>
        <v>0</v>
      </c>
      <c r="BB54" s="51">
        <f t="shared" si="62"/>
        <v>1116.0090966528003</v>
      </c>
      <c r="BC54" s="52">
        <f t="shared" si="11"/>
        <v>10385.084649408003</v>
      </c>
      <c r="BD54" s="52">
        <f t="shared" si="12"/>
        <v>39909.134825408008</v>
      </c>
    </row>
    <row r="55" spans="1:56" ht="51" x14ac:dyDescent="0.25">
      <c r="A55" s="35" t="s">
        <v>217</v>
      </c>
      <c r="B55" s="36">
        <v>1</v>
      </c>
      <c r="C55" s="37">
        <v>3</v>
      </c>
      <c r="D55" s="38" t="s">
        <v>218</v>
      </c>
      <c r="E55" s="17">
        <v>18</v>
      </c>
      <c r="F55" s="39" t="str">
        <f t="shared" si="0"/>
        <v>ATC</v>
      </c>
      <c r="G55" s="40" t="str">
        <f t="shared" si="77"/>
        <v>Atención Ciudadana y Regimen Interior</v>
      </c>
      <c r="H55" s="40" t="str">
        <f t="shared" si="68"/>
        <v>Atención Ciudadana y Régimen Interior</v>
      </c>
      <c r="I55" s="40" t="str">
        <f t="shared" si="63"/>
        <v>Servicios Generales</v>
      </c>
      <c r="J55" s="41" t="s">
        <v>214</v>
      </c>
      <c r="K55" s="42" t="s">
        <v>84</v>
      </c>
      <c r="L55" s="42" t="s">
        <v>85</v>
      </c>
      <c r="M55" s="42" t="s">
        <v>85</v>
      </c>
      <c r="N55" s="42" t="s">
        <v>86</v>
      </c>
      <c r="O55" s="42"/>
      <c r="P55" s="43">
        <v>37232</v>
      </c>
      <c r="Q55" s="42"/>
      <c r="R55" s="44" t="s">
        <v>60</v>
      </c>
      <c r="S55" s="45" t="s">
        <v>61</v>
      </c>
      <c r="T55" s="42" t="s">
        <v>62</v>
      </c>
      <c r="U55" s="42"/>
      <c r="V55" s="42" t="s">
        <v>215</v>
      </c>
      <c r="W55" s="87"/>
      <c r="X55" s="87"/>
      <c r="Y55" s="42" t="str">
        <f t="shared" si="23"/>
        <v>VII</v>
      </c>
      <c r="Z55" s="48">
        <v>4391.1400000000003</v>
      </c>
      <c r="AA55" s="48"/>
      <c r="AB55" s="48"/>
      <c r="AC55" s="42">
        <v>7</v>
      </c>
      <c r="AD55" s="49">
        <v>0</v>
      </c>
      <c r="AE55" s="50" t="s">
        <v>216</v>
      </c>
      <c r="AF55" s="51">
        <f t="shared" si="64"/>
        <v>12704.88</v>
      </c>
      <c r="AG55" s="51">
        <f t="shared" si="57"/>
        <v>5910.310176</v>
      </c>
      <c r="AH55" s="51">
        <f t="shared" si="58"/>
        <v>5027.74</v>
      </c>
      <c r="AI55" s="52">
        <f t="shared" si="4"/>
        <v>23642.930176000002</v>
      </c>
      <c r="AJ55" s="51">
        <f t="shared" si="65"/>
        <v>0</v>
      </c>
      <c r="AK55" s="51">
        <f t="shared" si="13"/>
        <v>4391.1400000000003</v>
      </c>
      <c r="AL55" s="32">
        <f t="shared" si="5"/>
        <v>0</v>
      </c>
      <c r="AM55" s="51">
        <f t="shared" si="66"/>
        <v>0</v>
      </c>
      <c r="AN55" s="51">
        <f t="shared" si="78"/>
        <v>1489.98</v>
      </c>
      <c r="AO55" s="51"/>
      <c r="AP55" s="51">
        <f t="shared" si="79"/>
        <v>0</v>
      </c>
      <c r="AQ55" s="51">
        <f t="shared" si="80"/>
        <v>0</v>
      </c>
      <c r="AR55" s="52">
        <f t="shared" si="59"/>
        <v>5881.1200000000008</v>
      </c>
      <c r="AS55" s="52">
        <f t="shared" si="18"/>
        <v>29524.050176000004</v>
      </c>
      <c r="AT55" s="52">
        <f t="shared" si="6"/>
        <v>2583.3543904000007</v>
      </c>
      <c r="AU55" s="51">
        <f t="shared" si="60"/>
        <v>7316.0596336128019</v>
      </c>
      <c r="AV55" s="51">
        <f t="shared" si="67"/>
        <v>1705.0138976640005</v>
      </c>
      <c r="AW55" s="51">
        <f t="shared" si="61"/>
        <v>186.00151610880005</v>
      </c>
      <c r="AX55" s="51">
        <f t="shared" si="81"/>
        <v>62.00050536960002</v>
      </c>
      <c r="AY55" s="51">
        <f t="shared" si="82"/>
        <v>0</v>
      </c>
      <c r="AZ55" s="51">
        <f t="shared" si="75"/>
        <v>0</v>
      </c>
      <c r="BA55" s="51">
        <f t="shared" si="83"/>
        <v>0</v>
      </c>
      <c r="BB55" s="51">
        <f t="shared" si="62"/>
        <v>1116.0090966528003</v>
      </c>
      <c r="BC55" s="52">
        <f t="shared" si="11"/>
        <v>10385.084649408003</v>
      </c>
      <c r="BD55" s="52">
        <f t="shared" si="12"/>
        <v>39909.134825408008</v>
      </c>
    </row>
    <row r="56" spans="1:56" ht="51" x14ac:dyDescent="0.25">
      <c r="A56" s="35" t="s">
        <v>219</v>
      </c>
      <c r="B56" s="36">
        <v>1</v>
      </c>
      <c r="C56" s="37">
        <v>3</v>
      </c>
      <c r="D56" s="38" t="s">
        <v>220</v>
      </c>
      <c r="E56" s="17">
        <v>18</v>
      </c>
      <c r="F56" s="39" t="str">
        <f t="shared" si="0"/>
        <v>ATC</v>
      </c>
      <c r="G56" s="40" t="str">
        <f t="shared" si="77"/>
        <v>Atención Ciudadana y Regimen Interior</v>
      </c>
      <c r="H56" s="40" t="str">
        <f t="shared" si="68"/>
        <v>Atención Ciudadana y Régimen Interior</v>
      </c>
      <c r="I56" s="40" t="str">
        <f t="shared" si="63"/>
        <v>Servicios Generales</v>
      </c>
      <c r="J56" s="41" t="s">
        <v>214</v>
      </c>
      <c r="K56" s="42" t="s">
        <v>84</v>
      </c>
      <c r="L56" s="42" t="s">
        <v>85</v>
      </c>
      <c r="M56" s="42" t="s">
        <v>85</v>
      </c>
      <c r="N56" s="42" t="s">
        <v>86</v>
      </c>
      <c r="O56" s="42"/>
      <c r="P56" s="43">
        <v>34518</v>
      </c>
      <c r="Q56" s="42"/>
      <c r="R56" s="44" t="s">
        <v>60</v>
      </c>
      <c r="S56" s="45" t="s">
        <v>61</v>
      </c>
      <c r="T56" s="42" t="s">
        <v>62</v>
      </c>
      <c r="U56" s="42"/>
      <c r="V56" s="42" t="s">
        <v>215</v>
      </c>
      <c r="W56" s="87"/>
      <c r="X56" s="87"/>
      <c r="Y56" s="42" t="str">
        <f t="shared" si="23"/>
        <v>VII</v>
      </c>
      <c r="Z56" s="48">
        <v>4391.1400000000003</v>
      </c>
      <c r="AA56" s="48"/>
      <c r="AB56" s="48"/>
      <c r="AC56" s="42">
        <v>10</v>
      </c>
      <c r="AD56" s="49">
        <v>0</v>
      </c>
      <c r="AE56" s="50" t="s">
        <v>216</v>
      </c>
      <c r="AF56" s="51">
        <f t="shared" si="64"/>
        <v>12704.88</v>
      </c>
      <c r="AG56" s="51">
        <f t="shared" si="57"/>
        <v>7622.927999999999</v>
      </c>
      <c r="AH56" s="51">
        <f t="shared" si="58"/>
        <v>5027.74</v>
      </c>
      <c r="AI56" s="52">
        <f t="shared" si="4"/>
        <v>25355.547999999995</v>
      </c>
      <c r="AJ56" s="51">
        <f t="shared" si="65"/>
        <v>0</v>
      </c>
      <c r="AK56" s="51">
        <f t="shared" si="13"/>
        <v>4391.1400000000003</v>
      </c>
      <c r="AL56" s="32">
        <f t="shared" si="5"/>
        <v>0</v>
      </c>
      <c r="AM56" s="51">
        <f t="shared" si="66"/>
        <v>0</v>
      </c>
      <c r="AN56" s="51">
        <f t="shared" si="78"/>
        <v>1489.98</v>
      </c>
      <c r="AO56" s="51"/>
      <c r="AP56" s="51">
        <f t="shared" si="79"/>
        <v>0</v>
      </c>
      <c r="AQ56" s="51">
        <f t="shared" si="80"/>
        <v>0</v>
      </c>
      <c r="AR56" s="52">
        <f t="shared" si="59"/>
        <v>5881.1200000000008</v>
      </c>
      <c r="AS56" s="52">
        <f t="shared" si="18"/>
        <v>31236.667999999998</v>
      </c>
      <c r="AT56" s="52">
        <f t="shared" si="6"/>
        <v>2733.2084500000001</v>
      </c>
      <c r="AU56" s="51">
        <f t="shared" si="60"/>
        <v>7740.4463303999992</v>
      </c>
      <c r="AV56" s="51">
        <f t="shared" si="67"/>
        <v>1803.9175770000002</v>
      </c>
      <c r="AW56" s="51">
        <f t="shared" si="61"/>
        <v>196.79100840000001</v>
      </c>
      <c r="AX56" s="51">
        <f t="shared" si="81"/>
        <v>65.597002800000013</v>
      </c>
      <c r="AY56" s="51">
        <f t="shared" si="82"/>
        <v>0</v>
      </c>
      <c r="AZ56" s="51">
        <f t="shared" si="75"/>
        <v>0</v>
      </c>
      <c r="BA56" s="51">
        <f t="shared" si="83"/>
        <v>0</v>
      </c>
      <c r="BB56" s="51">
        <f t="shared" si="62"/>
        <v>1180.7460503999998</v>
      </c>
      <c r="BC56" s="52">
        <f t="shared" si="11"/>
        <v>10987.497968999996</v>
      </c>
      <c r="BD56" s="52">
        <f t="shared" si="12"/>
        <v>42224.165968999994</v>
      </c>
    </row>
    <row r="57" spans="1:56" ht="51" x14ac:dyDescent="0.25">
      <c r="A57" s="35" t="s">
        <v>221</v>
      </c>
      <c r="B57" s="36">
        <v>1</v>
      </c>
      <c r="C57" s="37">
        <v>3</v>
      </c>
      <c r="D57" s="38" t="s">
        <v>222</v>
      </c>
      <c r="E57" s="17">
        <v>18</v>
      </c>
      <c r="F57" s="39" t="str">
        <f t="shared" si="0"/>
        <v>ATC</v>
      </c>
      <c r="G57" s="40" t="str">
        <f t="shared" si="77"/>
        <v>Atención Ciudadana y Regimen Interior</v>
      </c>
      <c r="H57" s="40" t="str">
        <f t="shared" si="68"/>
        <v>Atención Ciudadana y Régimen Interior</v>
      </c>
      <c r="I57" s="40" t="str">
        <f t="shared" si="63"/>
        <v>Servicios Generales</v>
      </c>
      <c r="J57" s="41" t="s">
        <v>223</v>
      </c>
      <c r="K57" s="42" t="s">
        <v>84</v>
      </c>
      <c r="L57" s="42" t="s">
        <v>85</v>
      </c>
      <c r="M57" s="42" t="s">
        <v>85</v>
      </c>
      <c r="N57" s="42" t="s">
        <v>86</v>
      </c>
      <c r="O57" s="42"/>
      <c r="P57" s="43">
        <v>35362</v>
      </c>
      <c r="Q57" s="42"/>
      <c r="R57" s="44" t="s">
        <v>60</v>
      </c>
      <c r="S57" s="45" t="s">
        <v>61</v>
      </c>
      <c r="T57" s="42" t="s">
        <v>62</v>
      </c>
      <c r="U57" s="42"/>
      <c r="V57" s="42" t="s">
        <v>215</v>
      </c>
      <c r="W57" s="87"/>
      <c r="X57" s="87"/>
      <c r="Y57" s="42" t="str">
        <f t="shared" si="23"/>
        <v>VII</v>
      </c>
      <c r="Z57" s="48">
        <v>4391.1400000000003</v>
      </c>
      <c r="AA57" s="48"/>
      <c r="AB57" s="48"/>
      <c r="AC57" s="42">
        <v>9</v>
      </c>
      <c r="AD57" s="49">
        <v>0</v>
      </c>
      <c r="AE57" s="50" t="s">
        <v>216</v>
      </c>
      <c r="AF57" s="51">
        <f t="shared" si="64"/>
        <v>12704.88</v>
      </c>
      <c r="AG57" s="51">
        <f t="shared" si="57"/>
        <v>7622.927999999999</v>
      </c>
      <c r="AH57" s="51">
        <f t="shared" si="58"/>
        <v>5027.74</v>
      </c>
      <c r="AI57" s="52">
        <f t="shared" si="4"/>
        <v>25355.547999999995</v>
      </c>
      <c r="AJ57" s="51">
        <f t="shared" si="65"/>
        <v>0</v>
      </c>
      <c r="AK57" s="51">
        <f t="shared" si="13"/>
        <v>4391.1400000000003</v>
      </c>
      <c r="AL57" s="32">
        <f t="shared" si="5"/>
        <v>0</v>
      </c>
      <c r="AM57" s="51">
        <f t="shared" si="66"/>
        <v>0</v>
      </c>
      <c r="AN57" s="51">
        <f t="shared" si="78"/>
        <v>1489.98</v>
      </c>
      <c r="AO57" s="51"/>
      <c r="AP57" s="51">
        <f t="shared" si="79"/>
        <v>0</v>
      </c>
      <c r="AQ57" s="51">
        <f t="shared" si="80"/>
        <v>0</v>
      </c>
      <c r="AR57" s="52">
        <f t="shared" si="59"/>
        <v>5881.1200000000008</v>
      </c>
      <c r="AS57" s="52">
        <f t="shared" si="18"/>
        <v>31236.667999999998</v>
      </c>
      <c r="AT57" s="52">
        <f t="shared" si="6"/>
        <v>2733.2084500000001</v>
      </c>
      <c r="AU57" s="51">
        <f t="shared" si="60"/>
        <v>7740.4463303999992</v>
      </c>
      <c r="AV57" s="51">
        <f t="shared" si="67"/>
        <v>1803.9175770000002</v>
      </c>
      <c r="AW57" s="51">
        <f t="shared" si="61"/>
        <v>196.79100840000001</v>
      </c>
      <c r="AX57" s="51">
        <f t="shared" si="81"/>
        <v>65.597002800000013</v>
      </c>
      <c r="AY57" s="51">
        <f t="shared" si="82"/>
        <v>0</v>
      </c>
      <c r="AZ57" s="51">
        <f t="shared" si="75"/>
        <v>0</v>
      </c>
      <c r="BA57" s="51">
        <f t="shared" si="83"/>
        <v>0</v>
      </c>
      <c r="BB57" s="51">
        <f t="shared" si="62"/>
        <v>1180.7460503999998</v>
      </c>
      <c r="BC57" s="52">
        <f t="shared" si="11"/>
        <v>10987.497968999996</v>
      </c>
      <c r="BD57" s="52">
        <f t="shared" si="12"/>
        <v>42224.165968999994</v>
      </c>
    </row>
    <row r="58" spans="1:56" ht="51" x14ac:dyDescent="0.25">
      <c r="A58" s="35" t="s">
        <v>224</v>
      </c>
      <c r="B58" s="36">
        <v>1</v>
      </c>
      <c r="C58" s="37">
        <v>3</v>
      </c>
      <c r="D58" s="74" t="s">
        <v>225</v>
      </c>
      <c r="E58" s="17">
        <v>18</v>
      </c>
      <c r="F58" s="39" t="str">
        <f t="shared" si="0"/>
        <v>ATC</v>
      </c>
      <c r="G58" s="40" t="str">
        <f t="shared" si="77"/>
        <v>Atención Ciudadana y Regimen Interior</v>
      </c>
      <c r="H58" s="40" t="str">
        <f t="shared" si="68"/>
        <v>Atención Ciudadana y Régimen Interior</v>
      </c>
      <c r="I58" s="40" t="str">
        <f t="shared" si="63"/>
        <v>Servicios Generales</v>
      </c>
      <c r="J58" s="41" t="s">
        <v>205</v>
      </c>
      <c r="K58" s="42" t="s">
        <v>84</v>
      </c>
      <c r="L58" s="42" t="s">
        <v>85</v>
      </c>
      <c r="M58" s="42" t="s">
        <v>85</v>
      </c>
      <c r="N58" s="42" t="s">
        <v>86</v>
      </c>
      <c r="O58" s="42"/>
      <c r="P58" s="43"/>
      <c r="Q58" s="42"/>
      <c r="R58" s="44" t="s">
        <v>60</v>
      </c>
      <c r="S58" s="45" t="s">
        <v>61</v>
      </c>
      <c r="T58" s="42" t="s">
        <v>92</v>
      </c>
      <c r="U58" s="42"/>
      <c r="V58" s="42" t="s">
        <v>87</v>
      </c>
      <c r="W58" s="87"/>
      <c r="X58" s="87"/>
      <c r="Y58" s="42" t="str">
        <f t="shared" si="23"/>
        <v>IV</v>
      </c>
      <c r="Z58" s="48">
        <v>4077.51</v>
      </c>
      <c r="AA58" s="48"/>
      <c r="AB58" s="48">
        <v>0</v>
      </c>
      <c r="AC58" s="42"/>
      <c r="AD58" s="49">
        <v>0</v>
      </c>
      <c r="AE58" s="50" t="s">
        <v>88</v>
      </c>
      <c r="AF58" s="51">
        <f t="shared" si="64"/>
        <v>13003.29</v>
      </c>
      <c r="AG58" s="51">
        <f t="shared" si="57"/>
        <v>0</v>
      </c>
      <c r="AH58" s="51">
        <f t="shared" si="58"/>
        <v>5640.71</v>
      </c>
      <c r="AI58" s="52">
        <f t="shared" si="4"/>
        <v>18644</v>
      </c>
      <c r="AJ58" s="51">
        <f t="shared" si="65"/>
        <v>0</v>
      </c>
      <c r="AK58" s="51">
        <f t="shared" si="13"/>
        <v>4077.51</v>
      </c>
      <c r="AL58" s="32">
        <f t="shared" si="5"/>
        <v>0</v>
      </c>
      <c r="AM58" s="51">
        <f t="shared" si="66"/>
        <v>0</v>
      </c>
      <c r="AN58" s="51">
        <f t="shared" si="78"/>
        <v>2628.42</v>
      </c>
      <c r="AO58" s="51"/>
      <c r="AP58" s="51">
        <f t="shared" si="79"/>
        <v>0</v>
      </c>
      <c r="AQ58" s="51">
        <f t="shared" si="80"/>
        <v>0</v>
      </c>
      <c r="AR58" s="52">
        <f t="shared" si="59"/>
        <v>6705.93</v>
      </c>
      <c r="AS58" s="52">
        <f t="shared" si="18"/>
        <v>25349.93</v>
      </c>
      <c r="AT58" s="52">
        <f t="shared" si="6"/>
        <v>2218.1188750000001</v>
      </c>
      <c r="AU58" s="51">
        <f t="shared" si="60"/>
        <v>6281.7126540000008</v>
      </c>
      <c r="AV58" s="51">
        <f t="shared" si="67"/>
        <v>1463.9584574999999</v>
      </c>
      <c r="AW58" s="51">
        <f t="shared" si="61"/>
        <v>159.70455900000002</v>
      </c>
      <c r="AX58" s="51">
        <f t="shared" si="81"/>
        <v>53.234853000000001</v>
      </c>
      <c r="AY58" s="51">
        <f t="shared" si="82"/>
        <v>0</v>
      </c>
      <c r="AZ58" s="51">
        <f t="shared" si="75"/>
        <v>0</v>
      </c>
      <c r="BA58" s="51">
        <f t="shared" si="83"/>
        <v>0</v>
      </c>
      <c r="BB58" s="51">
        <f t="shared" si="62"/>
        <v>439.18753724999999</v>
      </c>
      <c r="BC58" s="52">
        <f t="shared" si="11"/>
        <v>8397.7980607500012</v>
      </c>
      <c r="BD58" s="52">
        <f t="shared" si="12"/>
        <v>33747.72806075</v>
      </c>
    </row>
    <row r="59" spans="1:56" ht="51" x14ac:dyDescent="0.25">
      <c r="A59" s="35" t="s">
        <v>226</v>
      </c>
      <c r="B59" s="36">
        <v>1</v>
      </c>
      <c r="C59" s="37">
        <v>3</v>
      </c>
      <c r="D59" s="38" t="s">
        <v>227</v>
      </c>
      <c r="E59" s="17">
        <v>18</v>
      </c>
      <c r="F59" s="39" t="str">
        <f t="shared" si="0"/>
        <v>ATC</v>
      </c>
      <c r="G59" s="40" t="str">
        <f t="shared" si="77"/>
        <v>Atención Ciudadana y Regimen Interior</v>
      </c>
      <c r="H59" s="40" t="str">
        <f t="shared" si="68"/>
        <v>Atención Ciudadana y Régimen Interior</v>
      </c>
      <c r="I59" s="40" t="str">
        <f t="shared" si="63"/>
        <v>Servicios Generales</v>
      </c>
      <c r="J59" s="41" t="s">
        <v>214</v>
      </c>
      <c r="K59" s="42" t="s">
        <v>84</v>
      </c>
      <c r="L59" s="42" t="s">
        <v>85</v>
      </c>
      <c r="M59" s="42" t="s">
        <v>85</v>
      </c>
      <c r="N59" s="42" t="s">
        <v>86</v>
      </c>
      <c r="O59" s="42"/>
      <c r="P59" s="43">
        <v>34599</v>
      </c>
      <c r="Q59" s="42"/>
      <c r="R59" s="44" t="s">
        <v>60</v>
      </c>
      <c r="S59" s="45" t="s">
        <v>61</v>
      </c>
      <c r="T59" s="42" t="s">
        <v>62</v>
      </c>
      <c r="U59" s="42"/>
      <c r="V59" s="42" t="s">
        <v>215</v>
      </c>
      <c r="W59" s="87"/>
      <c r="X59" s="87"/>
      <c r="Y59" s="42" t="str">
        <f t="shared" si="23"/>
        <v>VII</v>
      </c>
      <c r="Z59" s="48">
        <v>4391.1400000000003</v>
      </c>
      <c r="AA59" s="48"/>
      <c r="AB59" s="48"/>
      <c r="AC59" s="42">
        <v>10</v>
      </c>
      <c r="AD59" s="49">
        <v>0</v>
      </c>
      <c r="AE59" s="50" t="s">
        <v>216</v>
      </c>
      <c r="AF59" s="51">
        <f t="shared" si="64"/>
        <v>12704.88</v>
      </c>
      <c r="AG59" s="51">
        <f t="shared" si="57"/>
        <v>7622.927999999999</v>
      </c>
      <c r="AH59" s="51">
        <f t="shared" si="58"/>
        <v>5027.74</v>
      </c>
      <c r="AI59" s="52">
        <f t="shared" si="4"/>
        <v>25355.547999999995</v>
      </c>
      <c r="AJ59" s="51">
        <f t="shared" si="65"/>
        <v>0</v>
      </c>
      <c r="AK59" s="51">
        <f t="shared" si="13"/>
        <v>4391.1400000000003</v>
      </c>
      <c r="AL59" s="32">
        <f t="shared" si="5"/>
        <v>0</v>
      </c>
      <c r="AM59" s="51">
        <f t="shared" si="66"/>
        <v>0</v>
      </c>
      <c r="AN59" s="51">
        <f t="shared" si="78"/>
        <v>1489.98</v>
      </c>
      <c r="AO59" s="51"/>
      <c r="AP59" s="51">
        <f t="shared" si="79"/>
        <v>0</v>
      </c>
      <c r="AQ59" s="51">
        <f t="shared" si="80"/>
        <v>0</v>
      </c>
      <c r="AR59" s="52">
        <f t="shared" si="59"/>
        <v>5881.1200000000008</v>
      </c>
      <c r="AS59" s="52">
        <f t="shared" si="18"/>
        <v>31236.667999999998</v>
      </c>
      <c r="AT59" s="52">
        <f t="shared" si="6"/>
        <v>2733.2084500000001</v>
      </c>
      <c r="AU59" s="51">
        <f t="shared" si="60"/>
        <v>7740.4463303999992</v>
      </c>
      <c r="AV59" s="51">
        <f t="shared" si="67"/>
        <v>1803.9175770000002</v>
      </c>
      <c r="AW59" s="51">
        <f t="shared" si="61"/>
        <v>196.79100840000001</v>
      </c>
      <c r="AX59" s="51">
        <f t="shared" si="81"/>
        <v>65.597002800000013</v>
      </c>
      <c r="AY59" s="51">
        <f t="shared" si="82"/>
        <v>0</v>
      </c>
      <c r="AZ59" s="51">
        <f t="shared" si="75"/>
        <v>0</v>
      </c>
      <c r="BA59" s="51">
        <f t="shared" si="83"/>
        <v>0</v>
      </c>
      <c r="BB59" s="51">
        <f t="shared" si="62"/>
        <v>1180.7460503999998</v>
      </c>
      <c r="BC59" s="52">
        <f t="shared" si="11"/>
        <v>10987.497968999996</v>
      </c>
      <c r="BD59" s="52">
        <f t="shared" si="12"/>
        <v>42224.165968999994</v>
      </c>
    </row>
    <row r="60" spans="1:56" ht="51" x14ac:dyDescent="0.25">
      <c r="A60" s="35" t="s">
        <v>228</v>
      </c>
      <c r="B60" s="36">
        <v>0</v>
      </c>
      <c r="C60" s="37">
        <v>3</v>
      </c>
      <c r="D60" s="79" t="s">
        <v>132</v>
      </c>
      <c r="E60" s="17">
        <v>18</v>
      </c>
      <c r="F60" s="39" t="str">
        <f t="shared" si="0"/>
        <v>ATC</v>
      </c>
      <c r="G60" s="40" t="str">
        <f t="shared" si="77"/>
        <v>Atención Ciudadana y Regimen Interior</v>
      </c>
      <c r="H60" s="40" t="str">
        <f t="shared" si="68"/>
        <v>Atención Ciudadana y Régimen Interior</v>
      </c>
      <c r="I60" s="40" t="str">
        <f t="shared" si="63"/>
        <v>Servicios Generales</v>
      </c>
      <c r="J60" s="41" t="s">
        <v>229</v>
      </c>
      <c r="K60" s="42" t="s">
        <v>84</v>
      </c>
      <c r="L60" s="42" t="s">
        <v>85</v>
      </c>
      <c r="M60" s="42" t="s">
        <v>85</v>
      </c>
      <c r="N60" s="42" t="s">
        <v>86</v>
      </c>
      <c r="O60" s="42"/>
      <c r="P60" s="43"/>
      <c r="Q60" s="42"/>
      <c r="R60" s="44" t="s">
        <v>60</v>
      </c>
      <c r="S60" s="45" t="s">
        <v>61</v>
      </c>
      <c r="T60" s="42" t="s">
        <v>92</v>
      </c>
      <c r="U60" s="42"/>
      <c r="V60" s="42" t="s">
        <v>215</v>
      </c>
      <c r="W60" s="87"/>
      <c r="X60" s="87"/>
      <c r="Y60" s="42" t="s">
        <v>215</v>
      </c>
      <c r="Z60" s="48">
        <v>4348.08</v>
      </c>
      <c r="AA60" s="48"/>
      <c r="AB60" s="48"/>
      <c r="AC60" s="42"/>
      <c r="AD60" s="49">
        <v>0</v>
      </c>
      <c r="AE60" s="50" t="s">
        <v>197</v>
      </c>
      <c r="AF60" s="51">
        <f t="shared" si="64"/>
        <v>12704.88</v>
      </c>
      <c r="AG60" s="51">
        <f t="shared" si="57"/>
        <v>0</v>
      </c>
      <c r="AH60" s="51">
        <f t="shared" si="58"/>
        <v>5027.74</v>
      </c>
      <c r="AI60" s="52">
        <f t="shared" si="4"/>
        <v>0.01</v>
      </c>
      <c r="AJ60" s="51">
        <f t="shared" si="65"/>
        <v>0</v>
      </c>
      <c r="AK60" s="51">
        <f t="shared" si="13"/>
        <v>4348.08</v>
      </c>
      <c r="AL60" s="32">
        <f t="shared" si="5"/>
        <v>0</v>
      </c>
      <c r="AM60" s="51">
        <f t="shared" si="66"/>
        <v>0</v>
      </c>
      <c r="AN60" s="51">
        <f t="shared" si="78"/>
        <v>1489.98</v>
      </c>
      <c r="AO60" s="51"/>
      <c r="AP60" s="51">
        <f t="shared" si="79"/>
        <v>0</v>
      </c>
      <c r="AQ60" s="51">
        <f t="shared" si="80"/>
        <v>0</v>
      </c>
      <c r="AR60" s="52">
        <f t="shared" si="59"/>
        <v>0</v>
      </c>
      <c r="AS60" s="52">
        <f t="shared" si="18"/>
        <v>0.01</v>
      </c>
      <c r="AT60" s="52">
        <f t="shared" si="6"/>
        <v>8.7500000000000013E-4</v>
      </c>
      <c r="AU60" s="51">
        <f t="shared" si="60"/>
        <v>2.4780000000000002E-3</v>
      </c>
      <c r="AV60" s="51">
        <f t="shared" si="67"/>
        <v>5.7750000000000011E-4</v>
      </c>
      <c r="AW60" s="51">
        <f t="shared" si="61"/>
        <v>6.3000000000000013E-5</v>
      </c>
      <c r="AX60" s="51">
        <f t="shared" si="81"/>
        <v>2.1000000000000002E-5</v>
      </c>
      <c r="AY60" s="51">
        <f t="shared" si="82"/>
        <v>0</v>
      </c>
      <c r="AZ60" s="51">
        <f t="shared" si="75"/>
        <v>0.1</v>
      </c>
      <c r="BA60" s="51">
        <f t="shared" si="83"/>
        <v>0</v>
      </c>
      <c r="BB60" s="51">
        <f t="shared" si="62"/>
        <v>7.0350000000000013E-4</v>
      </c>
      <c r="BC60" s="52">
        <f t="shared" si="11"/>
        <v>0.103843</v>
      </c>
      <c r="BD60" s="52">
        <f t="shared" si="12"/>
        <v>0.113843</v>
      </c>
    </row>
    <row r="61" spans="1:56" ht="51" x14ac:dyDescent="0.25">
      <c r="A61" s="35" t="s">
        <v>230</v>
      </c>
      <c r="B61" s="36">
        <v>0</v>
      </c>
      <c r="C61" s="37">
        <v>3</v>
      </c>
      <c r="D61" s="79" t="s">
        <v>132</v>
      </c>
      <c r="E61" s="17">
        <v>18</v>
      </c>
      <c r="F61" s="39" t="str">
        <f t="shared" si="0"/>
        <v>ATC</v>
      </c>
      <c r="G61" s="40" t="str">
        <f t="shared" si="77"/>
        <v>Atención Ciudadana y Regimen Interior</v>
      </c>
      <c r="H61" s="40" t="str">
        <f t="shared" si="68"/>
        <v>Atención Ciudadana y Régimen Interior</v>
      </c>
      <c r="I61" s="40" t="str">
        <f t="shared" si="63"/>
        <v>Servicios Generales</v>
      </c>
      <c r="J61" s="41" t="s">
        <v>229</v>
      </c>
      <c r="K61" s="42" t="s">
        <v>84</v>
      </c>
      <c r="L61" s="42" t="s">
        <v>85</v>
      </c>
      <c r="M61" s="42" t="s">
        <v>85</v>
      </c>
      <c r="N61" s="42" t="s">
        <v>86</v>
      </c>
      <c r="O61" s="42"/>
      <c r="P61" s="43"/>
      <c r="Q61" s="42"/>
      <c r="R61" s="44" t="s">
        <v>60</v>
      </c>
      <c r="S61" s="45" t="s">
        <v>61</v>
      </c>
      <c r="T61" s="42" t="s">
        <v>92</v>
      </c>
      <c r="U61" s="42"/>
      <c r="V61" s="42" t="s">
        <v>215</v>
      </c>
      <c r="W61" s="87"/>
      <c r="X61" s="87"/>
      <c r="Y61" s="42" t="s">
        <v>215</v>
      </c>
      <c r="Z61" s="48">
        <v>4348.08</v>
      </c>
      <c r="AA61" s="48"/>
      <c r="AB61" s="48"/>
      <c r="AC61" s="42"/>
      <c r="AD61" s="49">
        <v>0</v>
      </c>
      <c r="AE61" s="50" t="s">
        <v>197</v>
      </c>
      <c r="AF61" s="51">
        <f t="shared" si="64"/>
        <v>12704.88</v>
      </c>
      <c r="AG61" s="51">
        <f t="shared" si="57"/>
        <v>0</v>
      </c>
      <c r="AH61" s="51">
        <f t="shared" si="58"/>
        <v>5027.74</v>
      </c>
      <c r="AI61" s="52">
        <f t="shared" si="4"/>
        <v>0.01</v>
      </c>
      <c r="AJ61" s="51">
        <f t="shared" si="65"/>
        <v>0</v>
      </c>
      <c r="AK61" s="51">
        <f t="shared" si="13"/>
        <v>4348.08</v>
      </c>
      <c r="AL61" s="32">
        <f t="shared" si="5"/>
        <v>0</v>
      </c>
      <c r="AM61" s="51">
        <f t="shared" si="66"/>
        <v>0</v>
      </c>
      <c r="AN61" s="51">
        <f t="shared" si="78"/>
        <v>1489.98</v>
      </c>
      <c r="AO61" s="51"/>
      <c r="AP61" s="51">
        <f t="shared" si="79"/>
        <v>0</v>
      </c>
      <c r="AQ61" s="51">
        <f t="shared" si="80"/>
        <v>0</v>
      </c>
      <c r="AR61" s="52">
        <f t="shared" si="59"/>
        <v>0</v>
      </c>
      <c r="AS61" s="52">
        <f t="shared" si="18"/>
        <v>0.01</v>
      </c>
      <c r="AT61" s="52">
        <f t="shared" si="6"/>
        <v>8.7500000000000013E-4</v>
      </c>
      <c r="AU61" s="51">
        <f t="shared" si="60"/>
        <v>2.4780000000000002E-3</v>
      </c>
      <c r="AV61" s="51">
        <f t="shared" si="67"/>
        <v>5.7750000000000011E-4</v>
      </c>
      <c r="AW61" s="51">
        <f t="shared" si="61"/>
        <v>6.3000000000000013E-5</v>
      </c>
      <c r="AX61" s="51">
        <f t="shared" si="81"/>
        <v>2.1000000000000002E-5</v>
      </c>
      <c r="AY61" s="51">
        <f t="shared" si="82"/>
        <v>0</v>
      </c>
      <c r="AZ61" s="51">
        <f t="shared" si="75"/>
        <v>0.1</v>
      </c>
      <c r="BA61" s="51">
        <f t="shared" si="83"/>
        <v>0</v>
      </c>
      <c r="BB61" s="51">
        <f t="shared" si="62"/>
        <v>7.0350000000000013E-4</v>
      </c>
      <c r="BC61" s="52">
        <f t="shared" si="11"/>
        <v>0.103843</v>
      </c>
      <c r="BD61" s="52">
        <f t="shared" si="12"/>
        <v>0.113843</v>
      </c>
    </row>
    <row r="62" spans="1:56" ht="67.5" x14ac:dyDescent="0.25">
      <c r="A62" s="35" t="s">
        <v>231</v>
      </c>
      <c r="B62" s="36">
        <v>1</v>
      </c>
      <c r="C62" s="37">
        <v>8</v>
      </c>
      <c r="D62" s="54" t="s">
        <v>132</v>
      </c>
      <c r="E62" s="17">
        <v>5</v>
      </c>
      <c r="F62" s="39" t="str">
        <f t="shared" si="0"/>
        <v>SEC</v>
      </c>
      <c r="G62" s="40" t="str">
        <f t="shared" si="77"/>
        <v>Secretaría General</v>
      </c>
      <c r="H62" s="40" t="str">
        <f t="shared" si="68"/>
        <v>Secretaría General</v>
      </c>
      <c r="I62" s="40" t="str">
        <f t="shared" si="63"/>
        <v>Secretaría General</v>
      </c>
      <c r="J62" s="41" t="s">
        <v>232</v>
      </c>
      <c r="K62" s="42" t="s">
        <v>233</v>
      </c>
      <c r="L62" s="42" t="s">
        <v>58</v>
      </c>
      <c r="M62" s="42" t="s">
        <v>98</v>
      </c>
      <c r="N62" s="42" t="s">
        <v>86</v>
      </c>
      <c r="O62" s="70" t="s">
        <v>234</v>
      </c>
      <c r="P62" s="87"/>
      <c r="Q62" s="42" t="s">
        <v>85</v>
      </c>
      <c r="R62" s="44" t="s">
        <v>60</v>
      </c>
      <c r="S62" s="45" t="s">
        <v>61</v>
      </c>
      <c r="T62" s="42" t="s">
        <v>92</v>
      </c>
      <c r="U62" s="42" t="s">
        <v>235</v>
      </c>
      <c r="V62" s="42" t="s">
        <v>100</v>
      </c>
      <c r="W62" s="71">
        <v>30</v>
      </c>
      <c r="X62" s="71">
        <v>30</v>
      </c>
      <c r="Y62" s="42" t="str">
        <f t="shared" ref="Y62:Y125" si="84">V62</f>
        <v>A1</v>
      </c>
      <c r="Z62" s="47">
        <v>19629.46</v>
      </c>
      <c r="AA62" s="47"/>
      <c r="AB62" s="48">
        <v>0</v>
      </c>
      <c r="AC62" s="42"/>
      <c r="AD62" s="49">
        <v>0</v>
      </c>
      <c r="AE62" s="50" t="s">
        <v>65</v>
      </c>
      <c r="AF62" s="51">
        <f t="shared" si="64"/>
        <v>15845.9</v>
      </c>
      <c r="AG62" s="51">
        <f t="shared" si="57"/>
        <v>0</v>
      </c>
      <c r="AH62" s="51">
        <f t="shared" si="58"/>
        <v>3936.63</v>
      </c>
      <c r="AI62" s="52">
        <f t="shared" si="4"/>
        <v>19782.53</v>
      </c>
      <c r="AJ62" s="51">
        <f t="shared" si="65"/>
        <v>13841.48</v>
      </c>
      <c r="AK62" s="82">
        <f t="shared" si="13"/>
        <v>19629.46</v>
      </c>
      <c r="AL62" s="32">
        <f t="shared" si="5"/>
        <v>0</v>
      </c>
      <c r="AM62" s="51">
        <f t="shared" si="66"/>
        <v>2451.38</v>
      </c>
      <c r="AN62" s="51">
        <f t="shared" si="78"/>
        <v>0</v>
      </c>
      <c r="AO62" s="51">
        <f t="shared" ref="AO62:AO71" si="85">IF(L62&lt;&gt;"",IF(L62="L",VLOOKUP(V62,LABORAL,6),0),0)</f>
        <v>0</v>
      </c>
      <c r="AP62" s="82">
        <f t="shared" si="79"/>
        <v>0</v>
      </c>
      <c r="AQ62" s="82">
        <f t="shared" si="80"/>
        <v>0</v>
      </c>
      <c r="AR62" s="52">
        <f t="shared" si="59"/>
        <v>35922.32</v>
      </c>
      <c r="AS62" s="83">
        <f t="shared" si="18"/>
        <v>55704.85</v>
      </c>
      <c r="AT62" s="52">
        <f t="shared" si="6"/>
        <v>4874.1743750000005</v>
      </c>
      <c r="AU62" s="82">
        <f t="shared" si="60"/>
        <v>13803.661830000001</v>
      </c>
      <c r="AV62" s="82">
        <f t="shared" si="67"/>
        <v>0</v>
      </c>
      <c r="AW62" s="82">
        <f t="shared" si="61"/>
        <v>350.94055500000007</v>
      </c>
      <c r="AX62" s="82">
        <f t="shared" si="81"/>
        <v>0</v>
      </c>
      <c r="AY62" s="82">
        <f t="shared" si="82"/>
        <v>0</v>
      </c>
      <c r="AZ62" s="51">
        <f t="shared" si="75"/>
        <v>0</v>
      </c>
      <c r="BA62" s="82">
        <f t="shared" si="83"/>
        <v>0</v>
      </c>
      <c r="BB62" s="82">
        <f t="shared" si="62"/>
        <v>877.3513875000001</v>
      </c>
      <c r="BC62" s="83">
        <f t="shared" si="11"/>
        <v>15031.953772500001</v>
      </c>
      <c r="BD62" s="83">
        <f t="shared" si="12"/>
        <v>70736.803772500003</v>
      </c>
    </row>
    <row r="63" spans="1:56" ht="45" x14ac:dyDescent="0.25">
      <c r="A63" s="35" t="s">
        <v>236</v>
      </c>
      <c r="B63" s="36">
        <v>1</v>
      </c>
      <c r="C63" s="37">
        <v>8</v>
      </c>
      <c r="D63" s="38" t="s">
        <v>237</v>
      </c>
      <c r="E63" s="17">
        <v>5</v>
      </c>
      <c r="F63" s="39" t="str">
        <f t="shared" si="0"/>
        <v>SEC</v>
      </c>
      <c r="G63" s="40" t="str">
        <f t="shared" si="77"/>
        <v>Secretaría General</v>
      </c>
      <c r="H63" s="40" t="str">
        <f t="shared" si="68"/>
        <v>Secretaría General</v>
      </c>
      <c r="I63" s="40" t="str">
        <f t="shared" si="63"/>
        <v>Secretaría General</v>
      </c>
      <c r="J63" s="41" t="s">
        <v>238</v>
      </c>
      <c r="K63" s="42" t="s">
        <v>84</v>
      </c>
      <c r="L63" s="42" t="s">
        <v>58</v>
      </c>
      <c r="M63" s="42" t="s">
        <v>98</v>
      </c>
      <c r="N63" s="42" t="s">
        <v>86</v>
      </c>
      <c r="O63" s="70" t="s">
        <v>175</v>
      </c>
      <c r="P63" s="43"/>
      <c r="Q63" s="42" t="s">
        <v>239</v>
      </c>
      <c r="R63" s="44" t="s">
        <v>60</v>
      </c>
      <c r="S63" s="45" t="s">
        <v>61</v>
      </c>
      <c r="T63" s="42" t="s">
        <v>62</v>
      </c>
      <c r="U63" s="42"/>
      <c r="V63" s="42" t="s">
        <v>100</v>
      </c>
      <c r="W63" s="71">
        <v>24</v>
      </c>
      <c r="X63" s="71">
        <v>30</v>
      </c>
      <c r="Y63" s="42" t="str">
        <f t="shared" si="84"/>
        <v>A1</v>
      </c>
      <c r="Z63" s="47">
        <v>19449.53</v>
      </c>
      <c r="AA63" s="47"/>
      <c r="AB63" s="48">
        <v>0</v>
      </c>
      <c r="AC63" s="42">
        <v>7</v>
      </c>
      <c r="AD63" s="49">
        <v>0</v>
      </c>
      <c r="AE63" s="50" t="s">
        <v>65</v>
      </c>
      <c r="AF63" s="51">
        <f t="shared" si="64"/>
        <v>15845.9</v>
      </c>
      <c r="AG63" s="51">
        <f t="shared" si="57"/>
        <v>4269.4399999999996</v>
      </c>
      <c r="AH63" s="51">
        <f t="shared" si="58"/>
        <v>4375.95</v>
      </c>
      <c r="AI63" s="52">
        <f t="shared" si="4"/>
        <v>24491.29</v>
      </c>
      <c r="AJ63" s="51">
        <f t="shared" si="65"/>
        <v>13841.48</v>
      </c>
      <c r="AK63" s="92">
        <f t="shared" si="13"/>
        <v>19449.53</v>
      </c>
      <c r="AL63" s="32">
        <f t="shared" si="5"/>
        <v>0</v>
      </c>
      <c r="AM63" s="51">
        <f t="shared" si="66"/>
        <v>2451.38</v>
      </c>
      <c r="AN63" s="51">
        <f t="shared" si="78"/>
        <v>0</v>
      </c>
      <c r="AO63" s="51">
        <f t="shared" si="85"/>
        <v>0</v>
      </c>
      <c r="AP63" s="92">
        <f t="shared" si="79"/>
        <v>0</v>
      </c>
      <c r="AQ63" s="92">
        <f t="shared" si="80"/>
        <v>0</v>
      </c>
      <c r="AR63" s="52">
        <f t="shared" si="59"/>
        <v>35742.389999999992</v>
      </c>
      <c r="AS63" s="93">
        <f t="shared" si="18"/>
        <v>60233.679999999993</v>
      </c>
      <c r="AT63" s="52">
        <f t="shared" si="6"/>
        <v>4700</v>
      </c>
      <c r="AU63" s="92">
        <f t="shared" si="60"/>
        <v>13310.400000000001</v>
      </c>
      <c r="AV63" s="92">
        <f t="shared" si="67"/>
        <v>0</v>
      </c>
      <c r="AW63" s="82">
        <f t="shared" si="61"/>
        <v>338.4</v>
      </c>
      <c r="AX63" s="92">
        <f t="shared" si="81"/>
        <v>0</v>
      </c>
      <c r="AY63" s="92">
        <f t="shared" si="82"/>
        <v>0</v>
      </c>
      <c r="AZ63" s="51">
        <f t="shared" si="75"/>
        <v>0</v>
      </c>
      <c r="BA63" s="92">
        <f t="shared" si="83"/>
        <v>0</v>
      </c>
      <c r="BB63" s="92">
        <f t="shared" si="62"/>
        <v>846</v>
      </c>
      <c r="BC63" s="93">
        <f t="shared" si="11"/>
        <v>14494.800000000001</v>
      </c>
      <c r="BD63" s="93">
        <f t="shared" si="12"/>
        <v>74728.479999999996</v>
      </c>
    </row>
    <row r="64" spans="1:56" ht="56.25" x14ac:dyDescent="0.25">
      <c r="A64" s="35" t="s">
        <v>240</v>
      </c>
      <c r="B64" s="36">
        <v>1</v>
      </c>
      <c r="C64" s="84">
        <v>8</v>
      </c>
      <c r="D64" s="38" t="s">
        <v>241</v>
      </c>
      <c r="E64" s="69">
        <v>5</v>
      </c>
      <c r="F64" s="39" t="str">
        <f t="shared" si="0"/>
        <v>SEC</v>
      </c>
      <c r="G64" s="40" t="str">
        <f t="shared" si="77"/>
        <v>Secretaría General</v>
      </c>
      <c r="H64" s="40" t="str">
        <f t="shared" si="68"/>
        <v>Secretaría General</v>
      </c>
      <c r="I64" s="40" t="str">
        <f t="shared" si="63"/>
        <v>Secretaría General</v>
      </c>
      <c r="J64" s="41" t="s">
        <v>117</v>
      </c>
      <c r="K64" s="42" t="s">
        <v>84</v>
      </c>
      <c r="L64" s="42" t="s">
        <v>58</v>
      </c>
      <c r="M64" s="42" t="s">
        <v>98</v>
      </c>
      <c r="N64" s="42" t="s">
        <v>86</v>
      </c>
      <c r="O64" s="70" t="s">
        <v>118</v>
      </c>
      <c r="P64" s="43">
        <v>36678</v>
      </c>
      <c r="Q64" s="42" t="s">
        <v>85</v>
      </c>
      <c r="R64" s="44" t="s">
        <v>60</v>
      </c>
      <c r="S64" s="45" t="s">
        <v>61</v>
      </c>
      <c r="T64" s="42" t="s">
        <v>62</v>
      </c>
      <c r="U64" s="42"/>
      <c r="V64" s="42" t="s">
        <v>119</v>
      </c>
      <c r="W64" s="71">
        <v>20</v>
      </c>
      <c r="X64" s="71">
        <v>20</v>
      </c>
      <c r="Y64" s="42" t="str">
        <f t="shared" si="84"/>
        <v>C1</v>
      </c>
      <c r="Z64" s="47">
        <v>12372.29</v>
      </c>
      <c r="AA64" s="47"/>
      <c r="AB64" s="48">
        <v>0</v>
      </c>
      <c r="AC64" s="42">
        <v>8</v>
      </c>
      <c r="AD64" s="49">
        <v>0</v>
      </c>
      <c r="AE64" s="50" t="s">
        <v>65</v>
      </c>
      <c r="AF64" s="51">
        <f t="shared" si="64"/>
        <v>10287.6</v>
      </c>
      <c r="AG64" s="51">
        <f t="shared" si="57"/>
        <v>3012</v>
      </c>
      <c r="AH64" s="51">
        <f t="shared" si="58"/>
        <v>2962.31</v>
      </c>
      <c r="AI64" s="52">
        <f t="shared" si="4"/>
        <v>16261.91</v>
      </c>
      <c r="AJ64" s="51">
        <f t="shared" si="65"/>
        <v>6282.55</v>
      </c>
      <c r="AK64" s="82">
        <f t="shared" si="13"/>
        <v>12372.29</v>
      </c>
      <c r="AL64" s="32">
        <f t="shared" si="5"/>
        <v>0</v>
      </c>
      <c r="AM64" s="51">
        <f t="shared" si="66"/>
        <v>1652.05</v>
      </c>
      <c r="AN64" s="94">
        <f t="shared" si="78"/>
        <v>0</v>
      </c>
      <c r="AO64" s="51">
        <f t="shared" si="85"/>
        <v>0</v>
      </c>
      <c r="AP64" s="94"/>
      <c r="AQ64" s="94">
        <f t="shared" si="80"/>
        <v>0</v>
      </c>
      <c r="AR64" s="52">
        <f t="shared" si="59"/>
        <v>20306.89</v>
      </c>
      <c r="AS64" s="52">
        <f t="shared" si="18"/>
        <v>36568.800000000003</v>
      </c>
      <c r="AT64" s="52">
        <f t="shared" si="6"/>
        <v>3199.7700000000004</v>
      </c>
      <c r="AU64" s="82">
        <f t="shared" si="60"/>
        <v>9061.7486400000016</v>
      </c>
      <c r="AV64" s="94">
        <f t="shared" si="67"/>
        <v>0</v>
      </c>
      <c r="AW64" s="82">
        <f t="shared" si="61"/>
        <v>230.38344000000001</v>
      </c>
      <c r="AX64" s="94">
        <f t="shared" si="81"/>
        <v>0</v>
      </c>
      <c r="AY64" s="94">
        <f t="shared" si="82"/>
        <v>0</v>
      </c>
      <c r="AZ64" s="94">
        <f t="shared" si="75"/>
        <v>0</v>
      </c>
      <c r="BA64" s="94">
        <f t="shared" si="83"/>
        <v>0</v>
      </c>
      <c r="BB64" s="82">
        <f t="shared" si="62"/>
        <v>575.95860000000005</v>
      </c>
      <c r="BC64" s="83">
        <f t="shared" si="11"/>
        <v>9868.0906800000012</v>
      </c>
      <c r="BD64" s="83">
        <f t="shared" si="12"/>
        <v>46436.890680000004</v>
      </c>
    </row>
    <row r="65" spans="1:56" ht="56.25" x14ac:dyDescent="0.25">
      <c r="A65" s="35" t="s">
        <v>242</v>
      </c>
      <c r="B65" s="36">
        <v>1</v>
      </c>
      <c r="C65" s="37">
        <v>8</v>
      </c>
      <c r="D65" s="38" t="s">
        <v>243</v>
      </c>
      <c r="E65" s="17">
        <v>5</v>
      </c>
      <c r="F65" s="39" t="str">
        <f t="shared" si="0"/>
        <v>SEC</v>
      </c>
      <c r="G65" s="40" t="str">
        <f t="shared" si="77"/>
        <v>Secretaría General</v>
      </c>
      <c r="H65" s="40" t="str">
        <f t="shared" si="68"/>
        <v>Secretaría General</v>
      </c>
      <c r="I65" s="40" t="str">
        <f t="shared" si="63"/>
        <v>Secretaría General</v>
      </c>
      <c r="J65" s="41" t="s">
        <v>244</v>
      </c>
      <c r="K65" s="42" t="s">
        <v>84</v>
      </c>
      <c r="L65" s="42" t="s">
        <v>58</v>
      </c>
      <c r="M65" s="42" t="s">
        <v>98</v>
      </c>
      <c r="N65" s="42" t="s">
        <v>86</v>
      </c>
      <c r="O65" s="70" t="s">
        <v>105</v>
      </c>
      <c r="P65" s="43">
        <v>40544</v>
      </c>
      <c r="Q65" s="42" t="s">
        <v>85</v>
      </c>
      <c r="R65" s="44" t="s">
        <v>60</v>
      </c>
      <c r="S65" s="45" t="s">
        <v>61</v>
      </c>
      <c r="T65" s="42" t="s">
        <v>62</v>
      </c>
      <c r="U65" s="42"/>
      <c r="V65" s="42" t="s">
        <v>106</v>
      </c>
      <c r="W65" s="71">
        <v>18</v>
      </c>
      <c r="X65" s="71">
        <v>18</v>
      </c>
      <c r="Y65" s="42" t="str">
        <f t="shared" si="84"/>
        <v>C2</v>
      </c>
      <c r="Z65" s="47">
        <v>11394.75</v>
      </c>
      <c r="AA65" s="47"/>
      <c r="AB65" s="48">
        <v>0</v>
      </c>
      <c r="AC65" s="42">
        <v>5</v>
      </c>
      <c r="AD65" s="49">
        <v>0</v>
      </c>
      <c r="AE65" s="50" t="s">
        <v>65</v>
      </c>
      <c r="AF65" s="51">
        <f t="shared" si="64"/>
        <v>8562.1200000000008</v>
      </c>
      <c r="AG65" s="51">
        <f t="shared" ref="AG65:AG119" si="86">IF(L65&lt;&gt;"",IF(L65="F",VLOOKUP(GRUPOT,DATABASICAS,3,FALSE)*AC65,VLOOKUP(AC65,ANTIGLABORAL,2)*AF65),0)</f>
        <v>1281.5</v>
      </c>
      <c r="AH65" s="51">
        <f t="shared" si="58"/>
        <v>2565.5</v>
      </c>
      <c r="AI65" s="52">
        <f t="shared" si="4"/>
        <v>12409.12</v>
      </c>
      <c r="AJ65" s="51">
        <f>IF(L65&lt;&gt;"",IF(L65="F",VLOOKUP(NIVEL,DATADESTINO,2,FALSE),0),0)</f>
        <v>5641.05</v>
      </c>
      <c r="AK65" s="51">
        <f t="shared" si="13"/>
        <v>11394.75</v>
      </c>
      <c r="AL65" s="32">
        <f t="shared" si="5"/>
        <v>0</v>
      </c>
      <c r="AM65" s="51">
        <f t="shared" si="66"/>
        <v>1361.62</v>
      </c>
      <c r="AN65" s="51">
        <f t="shared" si="78"/>
        <v>0</v>
      </c>
      <c r="AO65" s="51">
        <f t="shared" si="85"/>
        <v>0</v>
      </c>
      <c r="AP65" s="51">
        <f t="shared" ref="AP65:AP71" si="87">IF(AB65&lt;&gt;"",AB65,0)</f>
        <v>0</v>
      </c>
      <c r="AQ65" s="51">
        <f t="shared" si="80"/>
        <v>0</v>
      </c>
      <c r="AR65" s="52">
        <f t="shared" si="59"/>
        <v>18397.419999999998</v>
      </c>
      <c r="AS65" s="52">
        <f t="shared" si="18"/>
        <v>30806.54</v>
      </c>
      <c r="AT65" s="52">
        <f t="shared" si="6"/>
        <v>2695.5722500000002</v>
      </c>
      <c r="AU65" s="51">
        <f t="shared" si="60"/>
        <v>7633.8606119999995</v>
      </c>
      <c r="AV65" s="51">
        <f t="shared" si="67"/>
        <v>0</v>
      </c>
      <c r="AW65" s="51">
        <f t="shared" si="61"/>
        <v>194.08120200000002</v>
      </c>
      <c r="AX65" s="51">
        <f t="shared" si="81"/>
        <v>0</v>
      </c>
      <c r="AY65" s="51">
        <f t="shared" si="82"/>
        <v>0</v>
      </c>
      <c r="AZ65" s="51">
        <f t="shared" si="75"/>
        <v>0</v>
      </c>
      <c r="BA65" s="51">
        <f t="shared" si="83"/>
        <v>0</v>
      </c>
      <c r="BB65" s="51">
        <f t="shared" si="62"/>
        <v>485.20300500000008</v>
      </c>
      <c r="BC65" s="52">
        <f t="shared" si="11"/>
        <v>8313.1448189999992</v>
      </c>
      <c r="BD65" s="52">
        <f t="shared" si="12"/>
        <v>39119.684819000002</v>
      </c>
    </row>
    <row r="66" spans="1:56" ht="51" x14ac:dyDescent="0.25">
      <c r="A66" s="35" t="s">
        <v>245</v>
      </c>
      <c r="B66" s="36">
        <v>1</v>
      </c>
      <c r="C66" s="37">
        <v>9</v>
      </c>
      <c r="D66" s="38" t="s">
        <v>246</v>
      </c>
      <c r="E66" s="17">
        <v>6</v>
      </c>
      <c r="F66" s="39" t="str">
        <f t="shared" si="0"/>
        <v>ATS</v>
      </c>
      <c r="G66" s="40" t="str">
        <f t="shared" si="77"/>
        <v>Atención Social</v>
      </c>
      <c r="H66" s="40" t="str">
        <f t="shared" si="68"/>
        <v>Atención Social</v>
      </c>
      <c r="I66" s="40" t="str">
        <f t="shared" si="63"/>
        <v>Bienestar Social y ss. A la ciudadanía</v>
      </c>
      <c r="J66" s="41" t="s">
        <v>247</v>
      </c>
      <c r="K66" s="42" t="s">
        <v>84</v>
      </c>
      <c r="L66" s="42" t="s">
        <v>58</v>
      </c>
      <c r="M66" s="42" t="s">
        <v>104</v>
      </c>
      <c r="N66" s="42" t="s">
        <v>86</v>
      </c>
      <c r="O66" s="85" t="s">
        <v>248</v>
      </c>
      <c r="P66" s="43">
        <v>31375</v>
      </c>
      <c r="Q66" s="42" t="s">
        <v>85</v>
      </c>
      <c r="R66" s="70" t="s">
        <v>249</v>
      </c>
      <c r="S66" s="45" t="s">
        <v>61</v>
      </c>
      <c r="T66" s="42" t="s">
        <v>62</v>
      </c>
      <c r="U66" s="42"/>
      <c r="V66" s="42" t="s">
        <v>114</v>
      </c>
      <c r="W66" s="71">
        <v>24</v>
      </c>
      <c r="X66" s="71">
        <v>26</v>
      </c>
      <c r="Y66" s="42" t="str">
        <f t="shared" si="84"/>
        <v>A2</v>
      </c>
      <c r="Z66" s="47">
        <v>16334.51</v>
      </c>
      <c r="AA66" s="47"/>
      <c r="AB66" s="48">
        <v>0</v>
      </c>
      <c r="AC66" s="42">
        <v>13</v>
      </c>
      <c r="AD66" s="49">
        <v>0</v>
      </c>
      <c r="AE66" s="50" t="s">
        <v>65</v>
      </c>
      <c r="AF66" s="51">
        <f t="shared" si="64"/>
        <v>13701.58</v>
      </c>
      <c r="AG66" s="51">
        <f t="shared" si="86"/>
        <v>6465.03</v>
      </c>
      <c r="AH66" s="51">
        <f t="shared" si="58"/>
        <v>4113.62</v>
      </c>
      <c r="AI66" s="52">
        <f t="shared" si="4"/>
        <v>24280.23</v>
      </c>
      <c r="AJ66" s="51">
        <f t="shared" ref="AJ66:AJ100" si="88">IF(L66&lt;&gt;"",IF(L66="F",VLOOKUP(NIVEL2,DATADESTINO,2,FALSE),0),0)</f>
        <v>9976.09</v>
      </c>
      <c r="AK66" s="51">
        <f t="shared" si="13"/>
        <v>16334.51</v>
      </c>
      <c r="AL66" s="32">
        <f t="shared" si="5"/>
        <v>0</v>
      </c>
      <c r="AM66" s="51">
        <f t="shared" si="66"/>
        <v>2003.62</v>
      </c>
      <c r="AN66" s="51">
        <f t="shared" si="78"/>
        <v>0</v>
      </c>
      <c r="AO66" s="51">
        <f t="shared" si="85"/>
        <v>0</v>
      </c>
      <c r="AP66" s="51">
        <f t="shared" si="87"/>
        <v>0</v>
      </c>
      <c r="AQ66" s="51">
        <f t="shared" si="80"/>
        <v>0</v>
      </c>
      <c r="AR66" s="52">
        <f t="shared" si="59"/>
        <v>28314.219999999998</v>
      </c>
      <c r="AS66" s="52">
        <f t="shared" si="18"/>
        <v>52594.45</v>
      </c>
      <c r="AT66" s="52">
        <f t="shared" si="6"/>
        <v>4602.0143750000007</v>
      </c>
      <c r="AU66" s="51">
        <f t="shared" si="60"/>
        <v>13032.904710000003</v>
      </c>
      <c r="AV66" s="51">
        <f t="shared" si="67"/>
        <v>0</v>
      </c>
      <c r="AW66" s="51">
        <f t="shared" si="61"/>
        <v>331.34503500000005</v>
      </c>
      <c r="AX66" s="51">
        <f t="shared" si="81"/>
        <v>0</v>
      </c>
      <c r="AY66" s="51">
        <f t="shared" si="82"/>
        <v>-7.1680975905000022</v>
      </c>
      <c r="AZ66" s="51">
        <f t="shared" si="75"/>
        <v>0</v>
      </c>
      <c r="BA66" s="51">
        <f t="shared" si="83"/>
        <v>0</v>
      </c>
      <c r="BB66" s="51">
        <f t="shared" si="62"/>
        <v>828.36258750000013</v>
      </c>
      <c r="BC66" s="52">
        <f t="shared" si="11"/>
        <v>14185.444234909502</v>
      </c>
      <c r="BD66" s="52">
        <f t="shared" si="12"/>
        <v>66779.894234909501</v>
      </c>
    </row>
    <row r="67" spans="1:56" ht="56.25" x14ac:dyDescent="0.25">
      <c r="A67" s="35" t="s">
        <v>250</v>
      </c>
      <c r="B67" s="95">
        <v>0</v>
      </c>
      <c r="C67" s="37">
        <v>9</v>
      </c>
      <c r="D67" s="54" t="s">
        <v>132</v>
      </c>
      <c r="E67" s="17">
        <v>6</v>
      </c>
      <c r="F67" s="39" t="str">
        <f t="shared" si="0"/>
        <v>ATS</v>
      </c>
      <c r="G67" s="40" t="s">
        <v>167</v>
      </c>
      <c r="H67" s="40" t="s">
        <v>167</v>
      </c>
      <c r="I67" s="40" t="str">
        <f t="shared" si="63"/>
        <v>Bienestar Social y ss. A la ciudadanía</v>
      </c>
      <c r="J67" s="41" t="s">
        <v>251</v>
      </c>
      <c r="K67" s="42" t="s">
        <v>84</v>
      </c>
      <c r="L67" s="42" t="s">
        <v>58</v>
      </c>
      <c r="M67" s="42" t="s">
        <v>98</v>
      </c>
      <c r="N67" s="42" t="s">
        <v>86</v>
      </c>
      <c r="O67" s="70" t="s">
        <v>118</v>
      </c>
      <c r="P67" s="42"/>
      <c r="Q67" s="42" t="s">
        <v>85</v>
      </c>
      <c r="R67" s="44" t="s">
        <v>60</v>
      </c>
      <c r="S67" s="45" t="s">
        <v>61</v>
      </c>
      <c r="T67" s="42" t="s">
        <v>92</v>
      </c>
      <c r="U67" s="42" t="s">
        <v>252</v>
      </c>
      <c r="V67" s="42" t="s">
        <v>119</v>
      </c>
      <c r="W67" s="71">
        <v>20</v>
      </c>
      <c r="X67" s="71">
        <v>20</v>
      </c>
      <c r="Y67" s="42" t="str">
        <f t="shared" si="84"/>
        <v>C1</v>
      </c>
      <c r="Z67" s="47">
        <v>0</v>
      </c>
      <c r="AA67" s="47"/>
      <c r="AB67" s="48">
        <v>0</v>
      </c>
      <c r="AC67" s="42"/>
      <c r="AD67" s="49">
        <v>0</v>
      </c>
      <c r="AE67" s="50" t="s">
        <v>65</v>
      </c>
      <c r="AF67" s="51">
        <f t="shared" si="64"/>
        <v>10287.6</v>
      </c>
      <c r="AG67" s="51">
        <f t="shared" si="86"/>
        <v>0</v>
      </c>
      <c r="AH67" s="51">
        <f t="shared" si="58"/>
        <v>2529.0299999999997</v>
      </c>
      <c r="AI67" s="52">
        <f t="shared" si="4"/>
        <v>0.01</v>
      </c>
      <c r="AJ67" s="51">
        <f t="shared" si="88"/>
        <v>6282.55</v>
      </c>
      <c r="AK67" s="51">
        <f t="shared" si="13"/>
        <v>0</v>
      </c>
      <c r="AL67" s="32">
        <f t="shared" si="5"/>
        <v>0</v>
      </c>
      <c r="AM67" s="51">
        <v>0</v>
      </c>
      <c r="AN67" s="51">
        <f t="shared" si="78"/>
        <v>0</v>
      </c>
      <c r="AO67" s="92">
        <f t="shared" si="85"/>
        <v>0</v>
      </c>
      <c r="AP67" s="92">
        <f t="shared" si="87"/>
        <v>0</v>
      </c>
      <c r="AQ67" s="92">
        <f t="shared" si="80"/>
        <v>0</v>
      </c>
      <c r="AR67" s="52">
        <f t="shared" si="59"/>
        <v>0</v>
      </c>
      <c r="AS67" s="93">
        <f t="shared" si="18"/>
        <v>0.01</v>
      </c>
      <c r="AT67" s="52">
        <f t="shared" si="6"/>
        <v>8.7500000000000013E-4</v>
      </c>
      <c r="AU67" s="92">
        <f t="shared" si="60"/>
        <v>2.4780000000000002E-3</v>
      </c>
      <c r="AV67" s="92">
        <f t="shared" si="67"/>
        <v>0</v>
      </c>
      <c r="AW67" s="92">
        <f t="shared" si="61"/>
        <v>6.3000000000000013E-5</v>
      </c>
      <c r="AX67" s="92">
        <f t="shared" si="81"/>
        <v>0</v>
      </c>
      <c r="AY67" s="92">
        <f t="shared" si="82"/>
        <v>0</v>
      </c>
      <c r="AZ67" s="51">
        <f t="shared" si="75"/>
        <v>0.1</v>
      </c>
      <c r="BA67" s="92">
        <f t="shared" si="83"/>
        <v>0</v>
      </c>
      <c r="BB67" s="92">
        <f t="shared" si="62"/>
        <v>1.5750000000000003E-4</v>
      </c>
      <c r="BC67" s="93">
        <f t="shared" si="11"/>
        <v>0.10269850000000001</v>
      </c>
      <c r="BD67" s="93">
        <f t="shared" si="12"/>
        <v>0.11269850000000001</v>
      </c>
    </row>
    <row r="68" spans="1:56" ht="56.25" x14ac:dyDescent="0.25">
      <c r="A68" s="35" t="s">
        <v>253</v>
      </c>
      <c r="B68" s="36">
        <v>1</v>
      </c>
      <c r="C68" s="37">
        <v>9</v>
      </c>
      <c r="D68" s="38" t="s">
        <v>254</v>
      </c>
      <c r="E68" s="17">
        <v>6</v>
      </c>
      <c r="F68" s="39" t="str">
        <f t="shared" si="0"/>
        <v>ATS</v>
      </c>
      <c r="G68" s="40" t="s">
        <v>167</v>
      </c>
      <c r="H68" s="40" t="s">
        <v>167</v>
      </c>
      <c r="I68" s="40" t="str">
        <f t="shared" si="63"/>
        <v>Bienestar Social y ss. A la ciudadanía</v>
      </c>
      <c r="J68" s="41" t="s">
        <v>103</v>
      </c>
      <c r="K68" s="42" t="s">
        <v>84</v>
      </c>
      <c r="L68" s="42" t="s">
        <v>58</v>
      </c>
      <c r="M68" s="42" t="s">
        <v>98</v>
      </c>
      <c r="N68" s="42" t="s">
        <v>86</v>
      </c>
      <c r="O68" s="85" t="s">
        <v>168</v>
      </c>
      <c r="P68" s="43">
        <v>33995</v>
      </c>
      <c r="Q68" s="42" t="s">
        <v>85</v>
      </c>
      <c r="R68" s="44" t="s">
        <v>60</v>
      </c>
      <c r="S68" s="45" t="s">
        <v>61</v>
      </c>
      <c r="T68" s="42" t="s">
        <v>62</v>
      </c>
      <c r="U68" s="42"/>
      <c r="V68" s="42" t="s">
        <v>106</v>
      </c>
      <c r="W68" s="71">
        <v>18</v>
      </c>
      <c r="X68" s="71">
        <v>18</v>
      </c>
      <c r="Y68" s="42" t="str">
        <f t="shared" si="84"/>
        <v>C2</v>
      </c>
      <c r="Z68" s="47">
        <v>10966.44</v>
      </c>
      <c r="AA68" s="47"/>
      <c r="AB68" s="48">
        <v>0</v>
      </c>
      <c r="AC68" s="42">
        <v>10</v>
      </c>
      <c r="AD68" s="49">
        <v>0</v>
      </c>
      <c r="AE68" s="50" t="s">
        <v>65</v>
      </c>
      <c r="AF68" s="51">
        <f t="shared" ref="AF68:AF110" si="89">IF(L68&lt;&gt;"",IF(L68="F",VLOOKUP(GRUPO,DATABASICAS,2,FALSE),VLOOKUP(GRUPO,LABORAL,3,FALSE)),0)</f>
        <v>8562.1200000000008</v>
      </c>
      <c r="AG68" s="51">
        <f t="shared" si="86"/>
        <v>2563</v>
      </c>
      <c r="AH68" s="51">
        <f t="shared" ref="AH68:AH90" si="90">IF(L68&lt;&gt;"",IF(L68="F",(VLOOKUP(Y68,EXTRA,2)+VLOOKUP(Y68,EXTRA,3)*AC68)*2+VLOOKUP(X68,DATADESTINO,3),VLOOKUP(V68,LABORAL,8)),0)</f>
        <v>2776.7999999999997</v>
      </c>
      <c r="AI68" s="52">
        <f t="shared" si="4"/>
        <v>13901.92</v>
      </c>
      <c r="AJ68" s="51">
        <f t="shared" si="88"/>
        <v>5641.05</v>
      </c>
      <c r="AK68" s="51">
        <f t="shared" si="13"/>
        <v>10966.44</v>
      </c>
      <c r="AL68" s="32">
        <f t="shared" si="5"/>
        <v>0</v>
      </c>
      <c r="AM68" s="51">
        <f t="shared" ref="AM68:AM100" si="91">IF(L68&lt;&gt;"",IF(L68="F",VLOOKUP(GRUPO,DATABASICAS,4,FALSE),0),0)</f>
        <v>1361.62</v>
      </c>
      <c r="AN68" s="51">
        <f t="shared" si="78"/>
        <v>0</v>
      </c>
      <c r="AO68" s="51">
        <f t="shared" si="85"/>
        <v>0</v>
      </c>
      <c r="AP68" s="51">
        <f t="shared" si="87"/>
        <v>0</v>
      </c>
      <c r="AQ68" s="51">
        <f t="shared" si="80"/>
        <v>0</v>
      </c>
      <c r="AR68" s="52">
        <f t="shared" si="59"/>
        <v>17969.11</v>
      </c>
      <c r="AS68" s="52">
        <f t="shared" si="18"/>
        <v>31871.03</v>
      </c>
      <c r="AT68" s="52">
        <f t="shared" si="6"/>
        <v>2788.7151250000002</v>
      </c>
      <c r="AU68" s="51">
        <f t="shared" si="60"/>
        <v>7897.6412340000006</v>
      </c>
      <c r="AV68" s="51">
        <f t="shared" si="67"/>
        <v>0</v>
      </c>
      <c r="AW68" s="51">
        <f t="shared" si="61"/>
        <v>200.78748899999999</v>
      </c>
      <c r="AX68" s="51">
        <f t="shared" si="81"/>
        <v>0</v>
      </c>
      <c r="AY68" s="51">
        <f t="shared" si="82"/>
        <v>0</v>
      </c>
      <c r="AZ68" s="51">
        <f t="shared" si="75"/>
        <v>0</v>
      </c>
      <c r="BA68" s="51">
        <f t="shared" si="83"/>
        <v>0</v>
      </c>
      <c r="BB68" s="51">
        <f t="shared" si="62"/>
        <v>501.96872250000001</v>
      </c>
      <c r="BC68" s="52">
        <f t="shared" si="11"/>
        <v>8600.3974455000007</v>
      </c>
      <c r="BD68" s="52">
        <f t="shared" si="12"/>
        <v>40471.427445499998</v>
      </c>
    </row>
    <row r="69" spans="1:56" ht="56.25" x14ac:dyDescent="0.25">
      <c r="A69" s="35" t="s">
        <v>255</v>
      </c>
      <c r="B69" s="36">
        <v>1</v>
      </c>
      <c r="C69" s="37">
        <v>9</v>
      </c>
      <c r="D69" s="38" t="s">
        <v>256</v>
      </c>
      <c r="E69" s="17">
        <v>6</v>
      </c>
      <c r="F69" s="39" t="str">
        <f t="shared" si="0"/>
        <v>ATS</v>
      </c>
      <c r="G69" s="40" t="s">
        <v>167</v>
      </c>
      <c r="H69" s="40" t="s">
        <v>167</v>
      </c>
      <c r="I69" s="40" t="str">
        <f t="shared" si="63"/>
        <v>Bienestar Social y ss. A la ciudadanía</v>
      </c>
      <c r="J69" s="41" t="s">
        <v>103</v>
      </c>
      <c r="K69" s="42" t="s">
        <v>84</v>
      </c>
      <c r="L69" s="42" t="s">
        <v>58</v>
      </c>
      <c r="M69" s="42" t="s">
        <v>98</v>
      </c>
      <c r="N69" s="42" t="s">
        <v>86</v>
      </c>
      <c r="O69" s="85" t="s">
        <v>168</v>
      </c>
      <c r="P69" s="43">
        <v>35947</v>
      </c>
      <c r="Q69" s="42" t="s">
        <v>85</v>
      </c>
      <c r="R69" s="44" t="s">
        <v>60</v>
      </c>
      <c r="S69" s="45" t="s">
        <v>61</v>
      </c>
      <c r="T69" s="42" t="s">
        <v>62</v>
      </c>
      <c r="U69" s="42"/>
      <c r="V69" s="42" t="s">
        <v>106</v>
      </c>
      <c r="W69" s="71">
        <v>18</v>
      </c>
      <c r="X69" s="71">
        <v>18</v>
      </c>
      <c r="Y69" s="42" t="str">
        <f t="shared" si="84"/>
        <v>C2</v>
      </c>
      <c r="Z69" s="47">
        <v>10966.44</v>
      </c>
      <c r="AA69" s="47"/>
      <c r="AB69" s="48">
        <v>0</v>
      </c>
      <c r="AC69" s="42">
        <v>8</v>
      </c>
      <c r="AD69" s="49">
        <v>0</v>
      </c>
      <c r="AE69" s="50" t="s">
        <v>65</v>
      </c>
      <c r="AF69" s="51">
        <f t="shared" si="89"/>
        <v>8562.1200000000008</v>
      </c>
      <c r="AG69" s="51">
        <f t="shared" si="86"/>
        <v>2050.4</v>
      </c>
      <c r="AH69" s="51">
        <f t="shared" si="90"/>
        <v>2692.2799999999997</v>
      </c>
      <c r="AI69" s="52">
        <f t="shared" si="4"/>
        <v>13304.8</v>
      </c>
      <c r="AJ69" s="51">
        <f t="shared" si="88"/>
        <v>5641.05</v>
      </c>
      <c r="AK69" s="51">
        <f t="shared" si="13"/>
        <v>10966.44</v>
      </c>
      <c r="AL69" s="32">
        <f t="shared" si="5"/>
        <v>0</v>
      </c>
      <c r="AM69" s="51">
        <f t="shared" si="91"/>
        <v>1361.62</v>
      </c>
      <c r="AN69" s="51">
        <f t="shared" si="78"/>
        <v>0</v>
      </c>
      <c r="AO69" s="51">
        <f t="shared" si="85"/>
        <v>0</v>
      </c>
      <c r="AP69" s="51">
        <f t="shared" si="87"/>
        <v>0</v>
      </c>
      <c r="AQ69" s="51">
        <f t="shared" si="80"/>
        <v>0</v>
      </c>
      <c r="AR69" s="52">
        <f t="shared" si="59"/>
        <v>17969.11</v>
      </c>
      <c r="AS69" s="52">
        <f t="shared" si="18"/>
        <v>31273.91</v>
      </c>
      <c r="AT69" s="52">
        <f t="shared" si="6"/>
        <v>2736.4671250000001</v>
      </c>
      <c r="AU69" s="51">
        <f t="shared" si="60"/>
        <v>7749.6748979999993</v>
      </c>
      <c r="AV69" s="51">
        <f t="shared" si="67"/>
        <v>0</v>
      </c>
      <c r="AW69" s="51">
        <f t="shared" si="61"/>
        <v>197.02563300000003</v>
      </c>
      <c r="AX69" s="51">
        <f t="shared" si="81"/>
        <v>0</v>
      </c>
      <c r="AY69" s="51">
        <f t="shared" si="82"/>
        <v>0</v>
      </c>
      <c r="AZ69" s="51">
        <f t="shared" si="75"/>
        <v>0</v>
      </c>
      <c r="BA69" s="51">
        <f t="shared" si="83"/>
        <v>0</v>
      </c>
      <c r="BB69" s="51">
        <f t="shared" si="62"/>
        <v>492.56408250000004</v>
      </c>
      <c r="BC69" s="52">
        <f t="shared" si="11"/>
        <v>8439.2646134999995</v>
      </c>
      <c r="BD69" s="52">
        <f t="shared" si="12"/>
        <v>39713.174613499999</v>
      </c>
    </row>
    <row r="70" spans="1:56" ht="56.25" x14ac:dyDescent="0.25">
      <c r="A70" s="35" t="s">
        <v>257</v>
      </c>
      <c r="B70" s="36">
        <v>1</v>
      </c>
      <c r="C70" s="37">
        <v>9</v>
      </c>
      <c r="D70" s="74" t="s">
        <v>258</v>
      </c>
      <c r="E70" s="17">
        <v>6</v>
      </c>
      <c r="F70" s="39" t="str">
        <f t="shared" ref="F70:F143" si="92">VLOOKUP($E70,SECCIONES,3)</f>
        <v>ATS</v>
      </c>
      <c r="G70" s="40" t="s">
        <v>167</v>
      </c>
      <c r="H70" s="40" t="s">
        <v>167</v>
      </c>
      <c r="I70" s="40" t="str">
        <f t="shared" si="63"/>
        <v>Bienestar Social y ss. A la ciudadanía</v>
      </c>
      <c r="J70" s="41" t="s">
        <v>103</v>
      </c>
      <c r="K70" s="42" t="s">
        <v>84</v>
      </c>
      <c r="L70" s="42" t="s">
        <v>58</v>
      </c>
      <c r="M70" s="42" t="s">
        <v>59</v>
      </c>
      <c r="N70" s="42" t="s">
        <v>86</v>
      </c>
      <c r="O70" s="85" t="s">
        <v>168</v>
      </c>
      <c r="P70" s="43">
        <v>43839</v>
      </c>
      <c r="Q70" s="42" t="s">
        <v>85</v>
      </c>
      <c r="R70" s="44" t="s">
        <v>60</v>
      </c>
      <c r="S70" s="45" t="s">
        <v>61</v>
      </c>
      <c r="T70" s="42" t="s">
        <v>92</v>
      </c>
      <c r="U70" s="42"/>
      <c r="V70" s="42" t="s">
        <v>106</v>
      </c>
      <c r="W70" s="71">
        <v>14</v>
      </c>
      <c r="X70" s="71">
        <v>14</v>
      </c>
      <c r="Y70" s="42" t="str">
        <f t="shared" si="84"/>
        <v>C2</v>
      </c>
      <c r="Z70" s="47">
        <v>10966.44</v>
      </c>
      <c r="AA70" s="47"/>
      <c r="AB70" s="48">
        <v>0</v>
      </c>
      <c r="AC70" s="42"/>
      <c r="AD70" s="49">
        <v>0</v>
      </c>
      <c r="AE70" s="50" t="s">
        <v>65</v>
      </c>
      <c r="AF70" s="51">
        <f t="shared" si="89"/>
        <v>8562.1200000000008</v>
      </c>
      <c r="AG70" s="51">
        <f t="shared" si="86"/>
        <v>0</v>
      </c>
      <c r="AH70" s="51">
        <f t="shared" si="90"/>
        <v>2140.42</v>
      </c>
      <c r="AI70" s="52">
        <f t="shared" ref="AI70:AI143" si="93">SUM(AF70:AH70)*B70+IF(B70=0,0.01,0)</f>
        <v>10702.54</v>
      </c>
      <c r="AJ70" s="51">
        <f t="shared" si="88"/>
        <v>4358.42</v>
      </c>
      <c r="AK70" s="96">
        <f t="shared" si="13"/>
        <v>10966.44</v>
      </c>
      <c r="AL70" s="32">
        <f t="shared" si="5"/>
        <v>0</v>
      </c>
      <c r="AM70" s="51">
        <f t="shared" si="91"/>
        <v>1361.62</v>
      </c>
      <c r="AN70" s="51">
        <f t="shared" si="78"/>
        <v>0</v>
      </c>
      <c r="AO70" s="51">
        <f t="shared" si="85"/>
        <v>0</v>
      </c>
      <c r="AP70" s="51">
        <f t="shared" si="87"/>
        <v>0</v>
      </c>
      <c r="AQ70" s="51">
        <f t="shared" si="80"/>
        <v>0</v>
      </c>
      <c r="AR70" s="52">
        <f t="shared" ref="AR70:AR108" si="94">SUM(AJ70:AQ70)*B70</f>
        <v>16686.48</v>
      </c>
      <c r="AS70" s="52">
        <f t="shared" si="18"/>
        <v>27389.02</v>
      </c>
      <c r="AT70" s="52">
        <f t="shared" ref="AT70:AT143" si="95">IF(AS70/12&gt;DATABASEMAXIMA,DATABASEMAXIMA,AS70/12*1.05)</f>
        <v>2396.5392500000003</v>
      </c>
      <c r="AU70" s="51">
        <f t="shared" ref="AU70:AU108" si="96">IF(L70&lt;&gt;"",IF(L70="F",VLOOKUP(M70,SSFUNCIONARIOS,4,FALSE)*AT70*12,VLOOKUP(M70,SSLABORAL,4,FALSE)*AT70*12),0)</f>
        <v>6786.9991559999999</v>
      </c>
      <c r="AV70" s="51">
        <f t="shared" si="67"/>
        <v>1581.715905</v>
      </c>
      <c r="AW70" s="51">
        <f t="shared" ref="AW70:AW108" si="97">IF(L70&lt;&gt;"",IF(L70="F",VLOOKUP(M70,SSFUNCIONARIOS,6,FALSE)*AT70*12,VLOOKUP(M70,SSLABORAL,6,FALSE)*AT70*12),0)</f>
        <v>172.55082600000003</v>
      </c>
      <c r="AX70" s="51">
        <f t="shared" si="81"/>
        <v>0</v>
      </c>
      <c r="AY70" s="51">
        <f t="shared" si="82"/>
        <v>0</v>
      </c>
      <c r="AZ70" s="51">
        <f t="shared" si="75"/>
        <v>0</v>
      </c>
      <c r="BA70" s="51">
        <f t="shared" si="83"/>
        <v>0</v>
      </c>
      <c r="BB70" s="51">
        <f t="shared" ref="BB70:BB108" si="98">IF(L70&lt;&gt;"",VLOOKUP(AE70,EPIGRAFES,3,FALSE)*AT70*12,0)</f>
        <v>431.37706500000002</v>
      </c>
      <c r="BC70" s="52">
        <f t="shared" si="11"/>
        <v>8972.6429520000002</v>
      </c>
      <c r="BD70" s="52">
        <f t="shared" si="12"/>
        <v>36361.662951999999</v>
      </c>
    </row>
    <row r="71" spans="1:56" ht="51" x14ac:dyDescent="0.25">
      <c r="A71" s="97" t="s">
        <v>259</v>
      </c>
      <c r="B71" s="98">
        <v>1</v>
      </c>
      <c r="C71" s="99">
        <v>9</v>
      </c>
      <c r="D71" s="100" t="s">
        <v>260</v>
      </c>
      <c r="E71" s="17">
        <v>6</v>
      </c>
      <c r="F71" s="39" t="str">
        <f t="shared" si="92"/>
        <v>ATS</v>
      </c>
      <c r="G71" s="40" t="str">
        <f t="shared" ref="G71:H73" si="99">VLOOKUP($E71,SECCIONES,4)</f>
        <v>Atención Social</v>
      </c>
      <c r="H71" s="40" t="str">
        <f t="shared" si="99"/>
        <v>Atención Social</v>
      </c>
      <c r="I71" s="40" t="str">
        <f t="shared" si="63"/>
        <v>Bienestar Social y ss. A la ciudadanía</v>
      </c>
      <c r="J71" s="41" t="s">
        <v>261</v>
      </c>
      <c r="K71" s="42" t="s">
        <v>84</v>
      </c>
      <c r="L71" s="42" t="s">
        <v>58</v>
      </c>
      <c r="M71" s="42" t="s">
        <v>98</v>
      </c>
      <c r="N71" s="42" t="s">
        <v>86</v>
      </c>
      <c r="O71" s="85" t="s">
        <v>248</v>
      </c>
      <c r="P71" s="43">
        <v>40603</v>
      </c>
      <c r="Q71" s="42" t="s">
        <v>85</v>
      </c>
      <c r="R71" s="70" t="s">
        <v>262</v>
      </c>
      <c r="S71" s="45" t="s">
        <v>61</v>
      </c>
      <c r="T71" s="42" t="s">
        <v>62</v>
      </c>
      <c r="U71" s="42"/>
      <c r="V71" s="42" t="s">
        <v>114</v>
      </c>
      <c r="W71" s="71">
        <v>20</v>
      </c>
      <c r="X71" s="71">
        <v>20</v>
      </c>
      <c r="Y71" s="42" t="str">
        <f t="shared" si="84"/>
        <v>A2</v>
      </c>
      <c r="Z71" s="47">
        <v>14554.87</v>
      </c>
      <c r="AA71" s="47"/>
      <c r="AB71" s="48">
        <v>0</v>
      </c>
      <c r="AC71" s="42">
        <v>4</v>
      </c>
      <c r="AD71" s="49">
        <v>0</v>
      </c>
      <c r="AE71" s="50" t="s">
        <v>65</v>
      </c>
      <c r="AF71" s="51">
        <f t="shared" si="89"/>
        <v>13701.58</v>
      </c>
      <c r="AG71" s="51">
        <f t="shared" si="86"/>
        <v>1989.24</v>
      </c>
      <c r="AH71" s="51">
        <f t="shared" si="90"/>
        <v>2954.25</v>
      </c>
      <c r="AI71" s="52">
        <f t="shared" si="93"/>
        <v>18645.07</v>
      </c>
      <c r="AJ71" s="51">
        <f t="shared" si="88"/>
        <v>6282.55</v>
      </c>
      <c r="AK71" s="51">
        <f t="shared" si="13"/>
        <v>14554.87</v>
      </c>
      <c r="AL71" s="32">
        <f t="shared" si="5"/>
        <v>0</v>
      </c>
      <c r="AM71" s="51">
        <f t="shared" si="91"/>
        <v>2003.62</v>
      </c>
      <c r="AN71" s="51">
        <f t="shared" si="78"/>
        <v>0</v>
      </c>
      <c r="AO71" s="51">
        <f t="shared" si="85"/>
        <v>0</v>
      </c>
      <c r="AP71" s="51">
        <f t="shared" si="87"/>
        <v>0</v>
      </c>
      <c r="AQ71" s="51">
        <f t="shared" si="80"/>
        <v>0</v>
      </c>
      <c r="AR71" s="52">
        <f t="shared" si="94"/>
        <v>22841.040000000001</v>
      </c>
      <c r="AS71" s="52">
        <f t="shared" si="18"/>
        <v>41486.11</v>
      </c>
      <c r="AT71" s="52">
        <f t="shared" si="95"/>
        <v>3630.0346250000002</v>
      </c>
      <c r="AU71" s="51">
        <f t="shared" si="96"/>
        <v>10280.258057999999</v>
      </c>
      <c r="AV71" s="51">
        <f t="shared" si="67"/>
        <v>0</v>
      </c>
      <c r="AW71" s="51">
        <f t="shared" si="97"/>
        <v>261.36249300000003</v>
      </c>
      <c r="AX71" s="51">
        <f t="shared" si="81"/>
        <v>0</v>
      </c>
      <c r="AY71" s="51">
        <f t="shared" si="82"/>
        <v>0</v>
      </c>
      <c r="AZ71" s="51">
        <f t="shared" si="75"/>
        <v>0</v>
      </c>
      <c r="BA71" s="51">
        <f t="shared" si="83"/>
        <v>0</v>
      </c>
      <c r="BB71" s="51">
        <f t="shared" si="98"/>
        <v>653.40623249999999</v>
      </c>
      <c r="BC71" s="52">
        <f t="shared" si="11"/>
        <v>11195.0267835</v>
      </c>
      <c r="BD71" s="52">
        <f t="shared" si="12"/>
        <v>52681.136783499998</v>
      </c>
    </row>
    <row r="72" spans="1:56" ht="51" x14ac:dyDescent="0.25">
      <c r="A72" s="35" t="s">
        <v>263</v>
      </c>
      <c r="B72" s="36">
        <v>1</v>
      </c>
      <c r="C72" s="37">
        <v>9</v>
      </c>
      <c r="D72" s="74" t="s">
        <v>264</v>
      </c>
      <c r="E72" s="17">
        <v>6</v>
      </c>
      <c r="F72" s="39" t="str">
        <f t="shared" si="92"/>
        <v>ATS</v>
      </c>
      <c r="G72" s="40" t="str">
        <f t="shared" si="99"/>
        <v>Atención Social</v>
      </c>
      <c r="H72" s="40" t="str">
        <f t="shared" si="99"/>
        <v>Atención Social</v>
      </c>
      <c r="I72" s="40" t="str">
        <f t="shared" si="63"/>
        <v>Bienestar Social y ss. A la ciudadanía</v>
      </c>
      <c r="J72" s="41" t="s">
        <v>174</v>
      </c>
      <c r="K72" s="42" t="s">
        <v>84</v>
      </c>
      <c r="L72" s="42" t="s">
        <v>58</v>
      </c>
      <c r="M72" s="42" t="s">
        <v>59</v>
      </c>
      <c r="N72" s="42" t="s">
        <v>86</v>
      </c>
      <c r="O72" s="70" t="s">
        <v>99</v>
      </c>
      <c r="P72" s="43">
        <v>45187</v>
      </c>
      <c r="Q72" s="42" t="s">
        <v>85</v>
      </c>
      <c r="R72" s="44" t="s">
        <v>60</v>
      </c>
      <c r="S72" s="45" t="s">
        <v>61</v>
      </c>
      <c r="T72" s="42" t="s">
        <v>92</v>
      </c>
      <c r="U72" s="42"/>
      <c r="V72" s="42" t="s">
        <v>100</v>
      </c>
      <c r="W72" s="71">
        <v>24</v>
      </c>
      <c r="X72" s="71">
        <v>24</v>
      </c>
      <c r="Y72" s="42" t="str">
        <f t="shared" si="84"/>
        <v>A1</v>
      </c>
      <c r="Z72" s="47">
        <v>17450.88</v>
      </c>
      <c r="AA72" s="47"/>
      <c r="AB72" s="48">
        <v>0</v>
      </c>
      <c r="AC72" s="42"/>
      <c r="AD72" s="49">
        <v>0</v>
      </c>
      <c r="AE72" s="50" t="s">
        <v>65</v>
      </c>
      <c r="AF72" s="51">
        <f t="shared" si="89"/>
        <v>15845.9</v>
      </c>
      <c r="AG72" s="51">
        <f t="shared" si="86"/>
        <v>0</v>
      </c>
      <c r="AH72" s="51">
        <f t="shared" si="90"/>
        <v>3017.84</v>
      </c>
      <c r="AI72" s="52">
        <f t="shared" si="93"/>
        <v>18863.739999999998</v>
      </c>
      <c r="AJ72" s="51">
        <f t="shared" si="88"/>
        <v>8328.7099999999991</v>
      </c>
      <c r="AK72" s="51">
        <f t="shared" si="13"/>
        <v>17450.88</v>
      </c>
      <c r="AL72" s="32"/>
      <c r="AM72" s="51">
        <f t="shared" si="91"/>
        <v>2451.38</v>
      </c>
      <c r="AN72" s="51"/>
      <c r="AO72" s="51"/>
      <c r="AP72" s="51"/>
      <c r="AQ72" s="51"/>
      <c r="AR72" s="52">
        <f t="shared" si="94"/>
        <v>28230.97</v>
      </c>
      <c r="AS72" s="52">
        <f t="shared" si="18"/>
        <v>47094.71</v>
      </c>
      <c r="AT72" s="52">
        <f t="shared" si="95"/>
        <v>4120.7871249999998</v>
      </c>
      <c r="AU72" s="51">
        <f t="shared" si="96"/>
        <v>11670.069137999999</v>
      </c>
      <c r="AV72" s="51">
        <f t="shared" si="67"/>
        <v>2719.7195025000001</v>
      </c>
      <c r="AW72" s="51">
        <f t="shared" si="97"/>
        <v>296.69667299999998</v>
      </c>
      <c r="AX72" s="51"/>
      <c r="AY72" s="51"/>
      <c r="AZ72" s="51"/>
      <c r="BA72" s="51"/>
      <c r="BB72" s="51">
        <f t="shared" si="98"/>
        <v>741.74168249999991</v>
      </c>
      <c r="BC72" s="52">
        <f t="shared" ref="BC72:BC126" si="100">SUM(AU72:BB72)</f>
        <v>15428.226995999999</v>
      </c>
      <c r="BD72" s="52">
        <f t="shared" ref="BD72:BD145" si="101">AS72+BC72</f>
        <v>62522.936995999997</v>
      </c>
    </row>
    <row r="73" spans="1:56" ht="51" x14ac:dyDescent="0.25">
      <c r="A73" s="35" t="s">
        <v>265</v>
      </c>
      <c r="B73" s="36">
        <v>1</v>
      </c>
      <c r="C73" s="37">
        <v>9</v>
      </c>
      <c r="D73" s="74" t="s">
        <v>266</v>
      </c>
      <c r="E73" s="17">
        <v>6</v>
      </c>
      <c r="F73" s="39" t="str">
        <f t="shared" si="92"/>
        <v>ATS</v>
      </c>
      <c r="G73" s="40" t="str">
        <f t="shared" si="99"/>
        <v>Atención Social</v>
      </c>
      <c r="H73" s="40" t="str">
        <f t="shared" si="99"/>
        <v>Atención Social</v>
      </c>
      <c r="I73" s="40" t="str">
        <f t="shared" si="63"/>
        <v>Bienestar Social y ss. A la ciudadanía</v>
      </c>
      <c r="J73" s="41" t="s">
        <v>261</v>
      </c>
      <c r="K73" s="42" t="s">
        <v>84</v>
      </c>
      <c r="L73" s="42" t="s">
        <v>58</v>
      </c>
      <c r="M73" s="42" t="s">
        <v>59</v>
      </c>
      <c r="N73" s="42" t="s">
        <v>86</v>
      </c>
      <c r="O73" s="85" t="s">
        <v>248</v>
      </c>
      <c r="P73" s="43">
        <v>43871</v>
      </c>
      <c r="Q73" s="42" t="s">
        <v>85</v>
      </c>
      <c r="R73" s="70" t="s">
        <v>262</v>
      </c>
      <c r="S73" s="45" t="s">
        <v>61</v>
      </c>
      <c r="T73" s="42" t="s">
        <v>92</v>
      </c>
      <c r="U73" s="42"/>
      <c r="V73" s="42" t="s">
        <v>114</v>
      </c>
      <c r="W73" s="71">
        <v>20</v>
      </c>
      <c r="X73" s="71">
        <v>20</v>
      </c>
      <c r="Y73" s="42" t="str">
        <f t="shared" si="84"/>
        <v>A2</v>
      </c>
      <c r="Z73" s="47">
        <v>14554.85</v>
      </c>
      <c r="AA73" s="47"/>
      <c r="AB73" s="48"/>
      <c r="AC73" s="42">
        <v>1</v>
      </c>
      <c r="AD73" s="49"/>
      <c r="AE73" s="50" t="s">
        <v>65</v>
      </c>
      <c r="AF73" s="51">
        <f t="shared" si="89"/>
        <v>13701.58</v>
      </c>
      <c r="AG73" s="51">
        <f t="shared" si="86"/>
        <v>497.31</v>
      </c>
      <c r="AH73" s="51">
        <f t="shared" si="90"/>
        <v>2772.99</v>
      </c>
      <c r="AI73" s="52">
        <f t="shared" si="93"/>
        <v>16971.879999999997</v>
      </c>
      <c r="AJ73" s="51">
        <f t="shared" si="88"/>
        <v>6282.55</v>
      </c>
      <c r="AK73" s="51">
        <f t="shared" ref="AK73:AK146" si="102">IF(L73&lt;&gt;"",Z73,0)</f>
        <v>14554.85</v>
      </c>
      <c r="AL73" s="32"/>
      <c r="AM73" s="51">
        <f t="shared" si="91"/>
        <v>2003.62</v>
      </c>
      <c r="AN73" s="51"/>
      <c r="AO73" s="51"/>
      <c r="AP73" s="51"/>
      <c r="AQ73" s="51"/>
      <c r="AR73" s="52">
        <f t="shared" si="94"/>
        <v>22841.02</v>
      </c>
      <c r="AS73" s="52">
        <f t="shared" si="18"/>
        <v>39812.899999999994</v>
      </c>
      <c r="AT73" s="52">
        <f t="shared" si="95"/>
        <v>3483.6287499999999</v>
      </c>
      <c r="AU73" s="51">
        <f t="shared" si="96"/>
        <v>9865.6366199999993</v>
      </c>
      <c r="AV73" s="51">
        <f t="shared" si="67"/>
        <v>2299.1949749999999</v>
      </c>
      <c r="AW73" s="51">
        <f t="shared" si="97"/>
        <v>250.82127</v>
      </c>
      <c r="AX73" s="51"/>
      <c r="AY73" s="51"/>
      <c r="AZ73" s="51"/>
      <c r="BA73" s="51"/>
      <c r="BB73" s="51">
        <f t="shared" si="98"/>
        <v>627.05317500000001</v>
      </c>
      <c r="BC73" s="52">
        <f t="shared" si="100"/>
        <v>13042.706040000001</v>
      </c>
      <c r="BD73" s="52">
        <f t="shared" si="101"/>
        <v>52855.606039999999</v>
      </c>
    </row>
    <row r="74" spans="1:56" ht="56.25" x14ac:dyDescent="0.25">
      <c r="A74" s="35" t="s">
        <v>267</v>
      </c>
      <c r="B74" s="36">
        <v>1</v>
      </c>
      <c r="C74" s="37">
        <v>9</v>
      </c>
      <c r="D74" s="74" t="s">
        <v>268</v>
      </c>
      <c r="E74" s="17">
        <v>6</v>
      </c>
      <c r="F74" s="39" t="str">
        <f t="shared" si="92"/>
        <v>ATS</v>
      </c>
      <c r="G74" s="40" t="s">
        <v>167</v>
      </c>
      <c r="H74" s="40" t="s">
        <v>167</v>
      </c>
      <c r="I74" s="40" t="str">
        <f t="shared" ref="I74:I112" si="103">VLOOKUP($E74,SECCIONES,5)</f>
        <v>Bienestar Social y ss. A la ciudadanía</v>
      </c>
      <c r="J74" s="41" t="s">
        <v>103</v>
      </c>
      <c r="K74" s="42" t="s">
        <v>84</v>
      </c>
      <c r="L74" s="42" t="s">
        <v>58</v>
      </c>
      <c r="M74" s="42" t="s">
        <v>59</v>
      </c>
      <c r="N74" s="42" t="s">
        <v>86</v>
      </c>
      <c r="O74" s="85" t="s">
        <v>168</v>
      </c>
      <c r="P74" s="43">
        <v>44256</v>
      </c>
      <c r="Q74" s="42" t="s">
        <v>85</v>
      </c>
      <c r="R74" s="44" t="s">
        <v>60</v>
      </c>
      <c r="S74" s="45" t="s">
        <v>61</v>
      </c>
      <c r="T74" s="42" t="s">
        <v>92</v>
      </c>
      <c r="U74" s="42"/>
      <c r="V74" s="42" t="s">
        <v>106</v>
      </c>
      <c r="W74" s="71">
        <v>14</v>
      </c>
      <c r="X74" s="71">
        <v>14</v>
      </c>
      <c r="Y74" s="42" t="str">
        <f t="shared" si="84"/>
        <v>C2</v>
      </c>
      <c r="Z74" s="47">
        <v>11753.73</v>
      </c>
      <c r="AA74" s="47"/>
      <c r="AB74" s="48"/>
      <c r="AC74" s="42">
        <v>1</v>
      </c>
      <c r="AD74" s="49"/>
      <c r="AE74" s="50" t="s">
        <v>65</v>
      </c>
      <c r="AF74" s="51">
        <f t="shared" si="89"/>
        <v>8562.1200000000008</v>
      </c>
      <c r="AG74" s="51">
        <f t="shared" si="86"/>
        <v>256.3</v>
      </c>
      <c r="AH74" s="51">
        <f t="shared" si="90"/>
        <v>2182.6799999999998</v>
      </c>
      <c r="AI74" s="52">
        <f t="shared" si="93"/>
        <v>11001.1</v>
      </c>
      <c r="AJ74" s="51">
        <f t="shared" si="88"/>
        <v>4358.42</v>
      </c>
      <c r="AK74" s="51">
        <f t="shared" si="102"/>
        <v>11753.73</v>
      </c>
      <c r="AL74" s="32"/>
      <c r="AM74" s="51">
        <f t="shared" si="91"/>
        <v>1361.62</v>
      </c>
      <c r="AN74" s="51"/>
      <c r="AO74" s="51"/>
      <c r="AP74" s="51"/>
      <c r="AQ74" s="51"/>
      <c r="AR74" s="52">
        <f t="shared" si="94"/>
        <v>17473.77</v>
      </c>
      <c r="AS74" s="52">
        <f t="shared" si="18"/>
        <v>28474.870000000003</v>
      </c>
      <c r="AT74" s="52">
        <f t="shared" si="95"/>
        <v>2491.5511250000004</v>
      </c>
      <c r="AU74" s="51">
        <f t="shared" si="96"/>
        <v>7056.0727860000006</v>
      </c>
      <c r="AV74" s="51">
        <f t="shared" si="67"/>
        <v>1644.4237425000001</v>
      </c>
      <c r="AW74" s="51">
        <f t="shared" si="97"/>
        <v>179.39168100000003</v>
      </c>
      <c r="AX74" s="51"/>
      <c r="AY74" s="51"/>
      <c r="AZ74" s="51"/>
      <c r="BA74" s="51"/>
      <c r="BB74" s="51">
        <f t="shared" si="98"/>
        <v>448.47920250000004</v>
      </c>
      <c r="BC74" s="52">
        <f t="shared" si="100"/>
        <v>9328.3674119999996</v>
      </c>
      <c r="BD74" s="52">
        <f t="shared" si="101"/>
        <v>37803.237412000002</v>
      </c>
    </row>
    <row r="75" spans="1:56" ht="51" x14ac:dyDescent="0.25">
      <c r="A75" s="35" t="s">
        <v>269</v>
      </c>
      <c r="B75" s="36">
        <v>1</v>
      </c>
      <c r="C75" s="37">
        <v>9</v>
      </c>
      <c r="D75" s="74" t="s">
        <v>270</v>
      </c>
      <c r="E75" s="17">
        <v>6</v>
      </c>
      <c r="F75" s="39" t="str">
        <f t="shared" si="92"/>
        <v>ATS</v>
      </c>
      <c r="G75" s="40" t="str">
        <f t="shared" ref="G75:H78" si="104">VLOOKUP($E75,SECCIONES,4)</f>
        <v>Atención Social</v>
      </c>
      <c r="H75" s="40" t="str">
        <f t="shared" si="104"/>
        <v>Atención Social</v>
      </c>
      <c r="I75" s="40" t="str">
        <f t="shared" si="103"/>
        <v>Bienestar Social y ss. A la ciudadanía</v>
      </c>
      <c r="J75" s="41" t="s">
        <v>261</v>
      </c>
      <c r="K75" s="42" t="s">
        <v>84</v>
      </c>
      <c r="L75" s="42" t="s">
        <v>58</v>
      </c>
      <c r="M75" s="42" t="s">
        <v>59</v>
      </c>
      <c r="N75" s="42" t="s">
        <v>86</v>
      </c>
      <c r="O75" s="85" t="s">
        <v>248</v>
      </c>
      <c r="P75" s="43">
        <v>44136</v>
      </c>
      <c r="Q75" s="42" t="s">
        <v>85</v>
      </c>
      <c r="R75" s="70" t="s">
        <v>262</v>
      </c>
      <c r="S75" s="45" t="s">
        <v>61</v>
      </c>
      <c r="T75" s="42" t="s">
        <v>92</v>
      </c>
      <c r="U75" s="42"/>
      <c r="V75" s="42" t="s">
        <v>114</v>
      </c>
      <c r="W75" s="71">
        <v>20</v>
      </c>
      <c r="X75" s="71">
        <v>20</v>
      </c>
      <c r="Y75" s="42" t="str">
        <f t="shared" si="84"/>
        <v>A2</v>
      </c>
      <c r="Z75" s="47">
        <v>14554.85</v>
      </c>
      <c r="AA75" s="47"/>
      <c r="AB75" s="48">
        <v>0</v>
      </c>
      <c r="AC75" s="42">
        <v>1</v>
      </c>
      <c r="AD75" s="49">
        <v>0</v>
      </c>
      <c r="AE75" s="50" t="s">
        <v>65</v>
      </c>
      <c r="AF75" s="51">
        <f t="shared" si="89"/>
        <v>13701.58</v>
      </c>
      <c r="AG75" s="51">
        <f t="shared" si="86"/>
        <v>497.31</v>
      </c>
      <c r="AH75" s="51">
        <f t="shared" si="90"/>
        <v>2772.99</v>
      </c>
      <c r="AI75" s="52">
        <f t="shared" si="93"/>
        <v>16971.879999999997</v>
      </c>
      <c r="AJ75" s="51">
        <f t="shared" si="88"/>
        <v>6282.55</v>
      </c>
      <c r="AK75" s="51">
        <f t="shared" si="102"/>
        <v>14554.85</v>
      </c>
      <c r="AL75" s="32">
        <f t="shared" ref="AL75:AL100" si="105">IF(L75&lt;&gt;"",AA75,0)*B75</f>
        <v>0</v>
      </c>
      <c r="AM75" s="51">
        <f t="shared" si="91"/>
        <v>2003.62</v>
      </c>
      <c r="AN75" s="51">
        <f t="shared" ref="AN75:AN105" si="106">IF(L75&lt;&gt;"",IF(L75="L",VLOOKUP(V75,LABORAL,5),0),0)</f>
        <v>0</v>
      </c>
      <c r="AO75" s="51">
        <f>IF(L75&lt;&gt;"",IF(L75="L",VLOOKUP(V75,LABORAL,6),0),0)</f>
        <v>0</v>
      </c>
      <c r="AP75" s="51">
        <f t="shared" ref="AP75:AP100" si="107">IF(AB75&lt;&gt;"",AB75,0)</f>
        <v>0</v>
      </c>
      <c r="AQ75" s="51">
        <f t="shared" ref="AQ75:AQ100" si="108">IF(L75&lt;&gt;"",IF(L75="L",VLOOKUP(V75,LABORAL,7),0),0)</f>
        <v>0</v>
      </c>
      <c r="AR75" s="52">
        <f t="shared" si="94"/>
        <v>22841.02</v>
      </c>
      <c r="AS75" s="52">
        <f t="shared" si="18"/>
        <v>39812.899999999994</v>
      </c>
      <c r="AT75" s="52">
        <f t="shared" si="95"/>
        <v>3483.6287499999999</v>
      </c>
      <c r="AU75" s="51">
        <f t="shared" si="96"/>
        <v>9865.6366199999993</v>
      </c>
      <c r="AV75" s="51">
        <f t="shared" ref="AV75:AV113" si="109">IF(L75&lt;&gt;"",IF(L75="F",VLOOKUP(M75,SSFUNCIONARIOS,5,FALSE)*AT75*12,VLOOKUP(M75,SSLABORAL,5,FALSE)*AT75*12),0)</f>
        <v>2299.1949749999999</v>
      </c>
      <c r="AW75" s="51">
        <f t="shared" si="97"/>
        <v>250.82127</v>
      </c>
      <c r="AX75" s="51">
        <f t="shared" ref="AX75:AX125" si="110">IF(L75="L",VLOOKUP(M75,SSLABORAL,7)*AT75*12,0)</f>
        <v>0</v>
      </c>
      <c r="AY75" s="51">
        <f t="shared" ref="AY75:AY100" si="111">IF(L75="F",VLOOKUP(M75,SSFUNCIONARIOS,7)*AU75*-1,0)</f>
        <v>0</v>
      </c>
      <c r="AZ75" s="51">
        <f t="shared" ref="AZ75:AZ105" si="112">IF(B75=0,0.1,0)</f>
        <v>0</v>
      </c>
      <c r="BA75" s="51">
        <f t="shared" ref="BA75:BA100" si="113">IF(L75="F",VLOOKUP(M75,SSFUNCIONARIOS,8)*AT75*12,0)</f>
        <v>0</v>
      </c>
      <c r="BB75" s="51">
        <f t="shared" si="98"/>
        <v>627.05317500000001</v>
      </c>
      <c r="BC75" s="52">
        <f t="shared" si="100"/>
        <v>13042.706040000001</v>
      </c>
      <c r="BD75" s="52">
        <f t="shared" si="101"/>
        <v>52855.606039999999</v>
      </c>
    </row>
    <row r="76" spans="1:56" ht="51" x14ac:dyDescent="0.25">
      <c r="A76" s="35" t="s">
        <v>271</v>
      </c>
      <c r="B76" s="36">
        <v>1</v>
      </c>
      <c r="C76" s="37">
        <v>9</v>
      </c>
      <c r="D76" s="74" t="s">
        <v>272</v>
      </c>
      <c r="E76" s="17">
        <v>6</v>
      </c>
      <c r="F76" s="39" t="str">
        <f t="shared" si="92"/>
        <v>ATS</v>
      </c>
      <c r="G76" s="40" t="str">
        <f t="shared" si="104"/>
        <v>Atención Social</v>
      </c>
      <c r="H76" s="40" t="str">
        <f t="shared" si="104"/>
        <v>Atención Social</v>
      </c>
      <c r="I76" s="40" t="str">
        <f t="shared" si="103"/>
        <v>Bienestar Social y ss. A la ciudadanía</v>
      </c>
      <c r="J76" s="41" t="s">
        <v>261</v>
      </c>
      <c r="K76" s="42" t="s">
        <v>84</v>
      </c>
      <c r="L76" s="42" t="s">
        <v>58</v>
      </c>
      <c r="M76" s="42" t="s">
        <v>59</v>
      </c>
      <c r="N76" s="42" t="s">
        <v>86</v>
      </c>
      <c r="O76" s="85" t="s">
        <v>248</v>
      </c>
      <c r="P76" s="43">
        <v>44326</v>
      </c>
      <c r="Q76" s="42" t="s">
        <v>85</v>
      </c>
      <c r="R76" s="70" t="s">
        <v>262</v>
      </c>
      <c r="S76" s="45" t="s">
        <v>61</v>
      </c>
      <c r="T76" s="42" t="s">
        <v>92</v>
      </c>
      <c r="U76" s="42"/>
      <c r="V76" s="42" t="s">
        <v>114</v>
      </c>
      <c r="W76" s="71">
        <v>20</v>
      </c>
      <c r="X76" s="71">
        <v>20</v>
      </c>
      <c r="Y76" s="42" t="str">
        <f t="shared" si="84"/>
        <v>A2</v>
      </c>
      <c r="Z76" s="47">
        <v>14554.85</v>
      </c>
      <c r="AA76" s="47"/>
      <c r="AB76" s="48">
        <v>0</v>
      </c>
      <c r="AC76" s="42">
        <v>1</v>
      </c>
      <c r="AD76" s="49">
        <v>0</v>
      </c>
      <c r="AE76" s="50" t="s">
        <v>65</v>
      </c>
      <c r="AF76" s="51">
        <f t="shared" ref="AF76:AF78" si="114">IF(L76&lt;&gt;"",IF(L76="F",VLOOKUP(GRUPO,DATABASICAS,2,FALSE),VLOOKUP(GRUPO,LABORAL,3,FALSE)),0)</f>
        <v>13701.58</v>
      </c>
      <c r="AG76" s="51">
        <f t="shared" ref="AG76:AG78" si="115">IF(L76&lt;&gt;"",IF(L76="F",VLOOKUP(GRUPOT,DATABASICAS,3,FALSE)*AC76,VLOOKUP(AC76,ANTIGLABORAL,2)*AF76),0)</f>
        <v>497.31</v>
      </c>
      <c r="AH76" s="51">
        <f t="shared" ref="AH76:AH78" si="116">IF(L76&lt;&gt;"",IF(L76="F",(VLOOKUP(Y76,EXTRA,2)+VLOOKUP(Y76,EXTRA,3)*AC76)*2+VLOOKUP(X76,DATADESTINO,3),VLOOKUP(V76,LABORAL,8)),0)</f>
        <v>2772.99</v>
      </c>
      <c r="AI76" s="52">
        <f t="shared" ref="AI76:AI81" si="117">SUM(AF76:AH76)*B76+IF(B76=0,0.01,0)</f>
        <v>16971.879999999997</v>
      </c>
      <c r="AJ76" s="51">
        <f t="shared" ref="AJ76:AJ78" si="118">IF(L76&lt;&gt;"",IF(L76="F",VLOOKUP(NIVEL2,DATADESTINO,2,FALSE),0),0)</f>
        <v>6282.55</v>
      </c>
      <c r="AK76" s="51">
        <f t="shared" si="102"/>
        <v>14554.85</v>
      </c>
      <c r="AL76" s="32">
        <f t="shared" si="105"/>
        <v>0</v>
      </c>
      <c r="AM76" s="51">
        <f t="shared" ref="AM76:AM81" si="119">IF(L76&lt;&gt;"",IF(L76="F",VLOOKUP(GRUPO,DATABASICAS,4,FALSE),0),0)</f>
        <v>2003.62</v>
      </c>
      <c r="AN76" s="51">
        <f t="shared" si="106"/>
        <v>0</v>
      </c>
      <c r="AO76" s="51">
        <f t="shared" ref="AO76:AO81" si="120">IF(L76&lt;&gt;"",IF(L76="L",VLOOKUP(V76,LABORAL,6),0),0)</f>
        <v>0</v>
      </c>
      <c r="AP76" s="51">
        <f t="shared" si="107"/>
        <v>0</v>
      </c>
      <c r="AQ76" s="51">
        <f t="shared" si="108"/>
        <v>0</v>
      </c>
      <c r="AR76" s="52">
        <f t="shared" ref="AR76:AR81" si="121">SUM(AJ76:AQ76)*B76</f>
        <v>22841.02</v>
      </c>
      <c r="AS76" s="52">
        <f t="shared" ref="AS76:AS139" si="122">AI76+AR76</f>
        <v>39812.899999999994</v>
      </c>
      <c r="AT76" s="52">
        <f t="shared" ref="AT76:AT81" si="123">IF(AS76/12&gt;DATABASEMAXIMA,DATABASEMAXIMA,AS76/12*1.05)</f>
        <v>3483.6287499999999</v>
      </c>
      <c r="AU76" s="51">
        <f>IF(L76&lt;&gt;"",IF(L76="F",VLOOKUP(M76,SSFUNCIONARIOS,4,FALSE)*AT76*12,VLOOKUP(M76,SSLABORAL,4,FALSE)*AT76*12),0)</f>
        <v>9865.6366199999993</v>
      </c>
      <c r="AV76" s="51">
        <f t="shared" si="109"/>
        <v>2299.1949749999999</v>
      </c>
      <c r="AW76" s="51">
        <f t="shared" ref="AW76:AW81" si="124">IF(L76&lt;&gt;"",IF(L76="F",VLOOKUP(M76,SSFUNCIONARIOS,6,FALSE)*AT76*12,VLOOKUP(M76,SSLABORAL,6,FALSE)*AT76*12),0)</f>
        <v>250.82127</v>
      </c>
      <c r="AX76" s="51">
        <f t="shared" si="110"/>
        <v>0</v>
      </c>
      <c r="AY76" s="51">
        <f t="shared" si="111"/>
        <v>0</v>
      </c>
      <c r="AZ76" s="51">
        <f t="shared" si="112"/>
        <v>0</v>
      </c>
      <c r="BA76" s="51">
        <f t="shared" si="113"/>
        <v>0</v>
      </c>
      <c r="BB76" s="51">
        <f t="shared" ref="BB76:BB81" si="125">IF(L76&lt;&gt;"",VLOOKUP(AE76,EPIGRAFES,3,FALSE)*AT76*12,0)</f>
        <v>627.05317500000001</v>
      </c>
      <c r="BC76" s="52">
        <f t="shared" si="100"/>
        <v>13042.706040000001</v>
      </c>
      <c r="BD76" s="52">
        <f t="shared" si="101"/>
        <v>52855.606039999999</v>
      </c>
    </row>
    <row r="77" spans="1:56" ht="51" x14ac:dyDescent="0.25">
      <c r="A77" s="35" t="s">
        <v>273</v>
      </c>
      <c r="B77" s="36">
        <v>1</v>
      </c>
      <c r="C77" s="37">
        <v>9</v>
      </c>
      <c r="D77" s="74" t="s">
        <v>274</v>
      </c>
      <c r="E77" s="17">
        <v>6</v>
      </c>
      <c r="F77" s="39" t="str">
        <f t="shared" si="92"/>
        <v>ATS</v>
      </c>
      <c r="G77" s="40" t="str">
        <f t="shared" si="104"/>
        <v>Atención Social</v>
      </c>
      <c r="H77" s="40" t="str">
        <f t="shared" si="104"/>
        <v>Atención Social</v>
      </c>
      <c r="I77" s="40" t="str">
        <f t="shared" si="103"/>
        <v>Bienestar Social y ss. A la ciudadanía</v>
      </c>
      <c r="J77" s="41" t="s">
        <v>261</v>
      </c>
      <c r="K77" s="42" t="s">
        <v>84</v>
      </c>
      <c r="L77" s="42" t="s">
        <v>58</v>
      </c>
      <c r="M77" s="42" t="s">
        <v>59</v>
      </c>
      <c r="N77" s="42" t="s">
        <v>86</v>
      </c>
      <c r="O77" s="85" t="s">
        <v>248</v>
      </c>
      <c r="P77" s="43">
        <v>44844</v>
      </c>
      <c r="Q77" s="42" t="s">
        <v>85</v>
      </c>
      <c r="R77" s="70" t="s">
        <v>262</v>
      </c>
      <c r="S77" s="45" t="s">
        <v>61</v>
      </c>
      <c r="T77" s="42" t="s">
        <v>92</v>
      </c>
      <c r="U77" s="42"/>
      <c r="V77" s="42" t="s">
        <v>114</v>
      </c>
      <c r="W77" s="71">
        <v>20</v>
      </c>
      <c r="X77" s="71">
        <v>20</v>
      </c>
      <c r="Y77" s="42" t="str">
        <f t="shared" si="84"/>
        <v>A2</v>
      </c>
      <c r="Z77" s="47">
        <v>14554.85</v>
      </c>
      <c r="AA77" s="47"/>
      <c r="AB77" s="48">
        <v>0</v>
      </c>
      <c r="AC77" s="42"/>
      <c r="AD77" s="49">
        <v>0</v>
      </c>
      <c r="AE77" s="50" t="s">
        <v>65</v>
      </c>
      <c r="AF77" s="51">
        <f t="shared" si="114"/>
        <v>13701.58</v>
      </c>
      <c r="AG77" s="51">
        <f t="shared" si="115"/>
        <v>0</v>
      </c>
      <c r="AH77" s="51">
        <f t="shared" si="116"/>
        <v>2712.5699999999997</v>
      </c>
      <c r="AI77" s="52">
        <f t="shared" si="117"/>
        <v>16414.150000000001</v>
      </c>
      <c r="AJ77" s="51">
        <f t="shared" si="118"/>
        <v>6282.55</v>
      </c>
      <c r="AK77" s="51">
        <f t="shared" si="102"/>
        <v>14554.85</v>
      </c>
      <c r="AL77" s="32">
        <f t="shared" si="105"/>
        <v>0</v>
      </c>
      <c r="AM77" s="51">
        <f t="shared" si="119"/>
        <v>2003.62</v>
      </c>
      <c r="AN77" s="51">
        <f t="shared" si="106"/>
        <v>0</v>
      </c>
      <c r="AO77" s="51">
        <f t="shared" si="120"/>
        <v>0</v>
      </c>
      <c r="AP77" s="51">
        <f t="shared" si="107"/>
        <v>0</v>
      </c>
      <c r="AQ77" s="51">
        <f t="shared" si="108"/>
        <v>0</v>
      </c>
      <c r="AR77" s="52">
        <f t="shared" si="121"/>
        <v>22841.02</v>
      </c>
      <c r="AS77" s="52">
        <f t="shared" si="122"/>
        <v>39255.17</v>
      </c>
      <c r="AT77" s="52">
        <f t="shared" si="123"/>
        <v>3434.8273749999998</v>
      </c>
      <c r="AU77" s="51">
        <f t="shared" ref="AU77:AU81" si="126">IF(L77&lt;&gt;"",IF(L77="F",VLOOKUP(M77,SSFUNCIONARIOS,4,FALSE)*AT77*12,VLOOKUP(M77,SSLABORAL,4,FALSE)*AT77*12),0)</f>
        <v>9727.4311259999995</v>
      </c>
      <c r="AV77" s="51">
        <f t="shared" si="109"/>
        <v>2266.9860675</v>
      </c>
      <c r="AW77" s="51">
        <f t="shared" si="124"/>
        <v>247.307571</v>
      </c>
      <c r="AX77" s="51">
        <f t="shared" si="110"/>
        <v>0</v>
      </c>
      <c r="AY77" s="51">
        <f t="shared" si="111"/>
        <v>0</v>
      </c>
      <c r="AZ77" s="51">
        <f t="shared" si="112"/>
        <v>0</v>
      </c>
      <c r="BA77" s="51">
        <f t="shared" si="113"/>
        <v>0</v>
      </c>
      <c r="BB77" s="51">
        <f t="shared" si="125"/>
        <v>618.26892750000002</v>
      </c>
      <c r="BC77" s="52">
        <f t="shared" si="100"/>
        <v>12859.993691999998</v>
      </c>
      <c r="BD77" s="52">
        <f t="shared" si="101"/>
        <v>52115.163691999995</v>
      </c>
    </row>
    <row r="78" spans="1:56" ht="51" x14ac:dyDescent="0.25">
      <c r="A78" s="35" t="s">
        <v>275</v>
      </c>
      <c r="B78" s="36">
        <v>1</v>
      </c>
      <c r="C78" s="37">
        <v>9</v>
      </c>
      <c r="D78" s="74" t="s">
        <v>276</v>
      </c>
      <c r="E78" s="17">
        <v>6</v>
      </c>
      <c r="F78" s="39" t="str">
        <f t="shared" si="92"/>
        <v>ATS</v>
      </c>
      <c r="G78" s="40" t="str">
        <f t="shared" si="104"/>
        <v>Atención Social</v>
      </c>
      <c r="H78" s="40" t="str">
        <f t="shared" si="104"/>
        <v>Atención Social</v>
      </c>
      <c r="I78" s="40" t="str">
        <f t="shared" si="103"/>
        <v>Bienestar Social y ss. A la ciudadanía</v>
      </c>
      <c r="J78" s="41" t="s">
        <v>261</v>
      </c>
      <c r="K78" s="42" t="s">
        <v>84</v>
      </c>
      <c r="L78" s="42" t="s">
        <v>58</v>
      </c>
      <c r="M78" s="42" t="s">
        <v>59</v>
      </c>
      <c r="N78" s="42" t="s">
        <v>86</v>
      </c>
      <c r="O78" s="85" t="s">
        <v>248</v>
      </c>
      <c r="P78" s="43">
        <v>44326</v>
      </c>
      <c r="Q78" s="42" t="s">
        <v>85</v>
      </c>
      <c r="R78" s="70" t="s">
        <v>262</v>
      </c>
      <c r="S78" s="45" t="s">
        <v>61</v>
      </c>
      <c r="T78" s="42" t="s">
        <v>92</v>
      </c>
      <c r="U78" s="42"/>
      <c r="V78" s="42" t="s">
        <v>114</v>
      </c>
      <c r="W78" s="71">
        <v>20</v>
      </c>
      <c r="X78" s="71">
        <v>20</v>
      </c>
      <c r="Y78" s="42" t="str">
        <f t="shared" si="84"/>
        <v>A2</v>
      </c>
      <c r="Z78" s="47">
        <v>14554.85</v>
      </c>
      <c r="AA78" s="47"/>
      <c r="AB78" s="48">
        <v>0</v>
      </c>
      <c r="AC78" s="42">
        <v>1</v>
      </c>
      <c r="AD78" s="49">
        <v>0</v>
      </c>
      <c r="AE78" s="50" t="s">
        <v>65</v>
      </c>
      <c r="AF78" s="51">
        <f t="shared" si="114"/>
        <v>13701.58</v>
      </c>
      <c r="AG78" s="51">
        <f t="shared" si="115"/>
        <v>497.31</v>
      </c>
      <c r="AH78" s="51">
        <f t="shared" si="116"/>
        <v>2772.99</v>
      </c>
      <c r="AI78" s="52">
        <f t="shared" si="117"/>
        <v>16971.879999999997</v>
      </c>
      <c r="AJ78" s="51">
        <f t="shared" si="118"/>
        <v>6282.55</v>
      </c>
      <c r="AK78" s="51">
        <f t="shared" si="102"/>
        <v>14554.85</v>
      </c>
      <c r="AL78" s="32">
        <f t="shared" si="105"/>
        <v>0</v>
      </c>
      <c r="AM78" s="51">
        <f t="shared" si="119"/>
        <v>2003.62</v>
      </c>
      <c r="AN78" s="51">
        <f t="shared" si="106"/>
        <v>0</v>
      </c>
      <c r="AO78" s="51">
        <f t="shared" si="120"/>
        <v>0</v>
      </c>
      <c r="AP78" s="51">
        <f t="shared" si="107"/>
        <v>0</v>
      </c>
      <c r="AQ78" s="51">
        <f t="shared" si="108"/>
        <v>0</v>
      </c>
      <c r="AR78" s="52">
        <f t="shared" si="121"/>
        <v>22841.02</v>
      </c>
      <c r="AS78" s="52">
        <f t="shared" si="122"/>
        <v>39812.899999999994</v>
      </c>
      <c r="AT78" s="52">
        <f t="shared" si="123"/>
        <v>3483.6287499999999</v>
      </c>
      <c r="AU78" s="51">
        <f t="shared" si="126"/>
        <v>9865.6366199999993</v>
      </c>
      <c r="AV78" s="51">
        <f t="shared" si="109"/>
        <v>2299.1949749999999</v>
      </c>
      <c r="AW78" s="51">
        <f t="shared" si="124"/>
        <v>250.82127</v>
      </c>
      <c r="AX78" s="51">
        <f t="shared" si="110"/>
        <v>0</v>
      </c>
      <c r="AY78" s="51">
        <f t="shared" si="111"/>
        <v>0</v>
      </c>
      <c r="AZ78" s="51">
        <f t="shared" si="112"/>
        <v>0</v>
      </c>
      <c r="BA78" s="51">
        <f t="shared" si="113"/>
        <v>0</v>
      </c>
      <c r="BB78" s="51">
        <f t="shared" si="125"/>
        <v>627.05317500000001</v>
      </c>
      <c r="BC78" s="52">
        <f t="shared" si="100"/>
        <v>13042.706040000001</v>
      </c>
      <c r="BD78" s="52">
        <f t="shared" si="101"/>
        <v>52855.606039999999</v>
      </c>
    </row>
    <row r="79" spans="1:56" ht="56.25" x14ac:dyDescent="0.25">
      <c r="A79" s="35" t="s">
        <v>277</v>
      </c>
      <c r="B79" s="36">
        <v>1</v>
      </c>
      <c r="C79" s="37">
        <v>9</v>
      </c>
      <c r="D79" s="74" t="s">
        <v>278</v>
      </c>
      <c r="E79" s="17">
        <v>6</v>
      </c>
      <c r="F79" s="39" t="str">
        <f t="shared" si="92"/>
        <v>ATS</v>
      </c>
      <c r="G79" s="40" t="s">
        <v>167</v>
      </c>
      <c r="H79" s="40" t="str">
        <f>VLOOKUP($E79,SECCIONES,4)</f>
        <v>Atención Social</v>
      </c>
      <c r="I79" s="40" t="str">
        <f t="shared" si="103"/>
        <v>Bienestar Social y ss. A la ciudadanía</v>
      </c>
      <c r="J79" s="41" t="s">
        <v>103</v>
      </c>
      <c r="K79" s="42" t="s">
        <v>84</v>
      </c>
      <c r="L79" s="42" t="s">
        <v>58</v>
      </c>
      <c r="M79" s="42" t="s">
        <v>59</v>
      </c>
      <c r="N79" s="42" t="s">
        <v>86</v>
      </c>
      <c r="O79" s="85" t="s">
        <v>168</v>
      </c>
      <c r="P79" s="43">
        <v>44713</v>
      </c>
      <c r="Q79" s="42" t="s">
        <v>85</v>
      </c>
      <c r="R79" s="44" t="s">
        <v>60</v>
      </c>
      <c r="S79" s="45" t="s">
        <v>61</v>
      </c>
      <c r="T79" s="42" t="s">
        <v>92</v>
      </c>
      <c r="U79" s="42"/>
      <c r="V79" s="42" t="s">
        <v>106</v>
      </c>
      <c r="W79" s="71">
        <v>14</v>
      </c>
      <c r="X79" s="71">
        <v>14</v>
      </c>
      <c r="Y79" s="42" t="str">
        <f t="shared" si="84"/>
        <v>C2</v>
      </c>
      <c r="Z79" s="47">
        <v>11039.04</v>
      </c>
      <c r="AA79" s="47"/>
      <c r="AB79" s="48">
        <v>0</v>
      </c>
      <c r="AC79" s="42">
        <v>1</v>
      </c>
      <c r="AD79" s="49">
        <v>0</v>
      </c>
      <c r="AE79" s="50" t="s">
        <v>65</v>
      </c>
      <c r="AF79" s="51">
        <f t="shared" ref="AF79:AF81" si="127">IF(L79&lt;&gt;"",IF(L79="F",VLOOKUP(GRUPO,DATABASICAS,2,FALSE),VLOOKUP(GRUPO,LABORAL,3,FALSE)),0)</f>
        <v>8562.1200000000008</v>
      </c>
      <c r="AG79" s="51">
        <f t="shared" ref="AG79:AG81" si="128">IF(L79&lt;&gt;"",IF(L79="F",VLOOKUP(GRUPOT,DATABASICAS,3,FALSE)*AC79,VLOOKUP(AC79,ANTIGLABORAL,2)*AF79),0)</f>
        <v>256.3</v>
      </c>
      <c r="AH79" s="51">
        <f t="shared" ref="AH79:AH81" si="129">IF(L79&lt;&gt;"",IF(L79="F",(VLOOKUP(Y79,EXTRA,2)+VLOOKUP(Y79,EXTRA,3)*AC79)*2+VLOOKUP(X79,DATADESTINO,3),VLOOKUP(V79,LABORAL,8)),0)</f>
        <v>2182.6799999999998</v>
      </c>
      <c r="AI79" s="52">
        <f t="shared" si="117"/>
        <v>11001.1</v>
      </c>
      <c r="AJ79" s="51">
        <f t="shared" ref="AJ79:AJ81" si="130">IF(L79&lt;&gt;"",IF(L79="F",VLOOKUP(NIVEL2,DATADESTINO,2,FALSE),0),0)</f>
        <v>4358.42</v>
      </c>
      <c r="AK79" s="96">
        <f t="shared" si="102"/>
        <v>11039.04</v>
      </c>
      <c r="AL79" s="32">
        <f t="shared" si="105"/>
        <v>0</v>
      </c>
      <c r="AM79" s="51">
        <f t="shared" si="119"/>
        <v>1361.62</v>
      </c>
      <c r="AN79" s="51">
        <f t="shared" si="106"/>
        <v>0</v>
      </c>
      <c r="AO79" s="51">
        <f t="shared" si="120"/>
        <v>0</v>
      </c>
      <c r="AP79" s="51">
        <f t="shared" si="107"/>
        <v>0</v>
      </c>
      <c r="AQ79" s="51">
        <f t="shared" si="108"/>
        <v>0</v>
      </c>
      <c r="AR79" s="52">
        <f t="shared" si="121"/>
        <v>16759.080000000002</v>
      </c>
      <c r="AS79" s="52">
        <f t="shared" si="122"/>
        <v>27760.18</v>
      </c>
      <c r="AT79" s="52">
        <f t="shared" si="123"/>
        <v>2429.01575</v>
      </c>
      <c r="AU79" s="51">
        <f t="shared" si="126"/>
        <v>6878.9726039999996</v>
      </c>
      <c r="AV79" s="51">
        <f t="shared" si="109"/>
        <v>1603.1503950000001</v>
      </c>
      <c r="AW79" s="51">
        <f t="shared" si="124"/>
        <v>174.88913400000001</v>
      </c>
      <c r="AX79" s="51">
        <f t="shared" si="110"/>
        <v>0</v>
      </c>
      <c r="AY79" s="51">
        <f t="shared" si="111"/>
        <v>0</v>
      </c>
      <c r="AZ79" s="51">
        <f t="shared" si="112"/>
        <v>0</v>
      </c>
      <c r="BA79" s="51">
        <f t="shared" si="113"/>
        <v>0</v>
      </c>
      <c r="BB79" s="51">
        <f t="shared" si="125"/>
        <v>437.22283499999992</v>
      </c>
      <c r="BC79" s="52">
        <f t="shared" si="100"/>
        <v>9094.2349680000007</v>
      </c>
      <c r="BD79" s="52">
        <f t="shared" si="101"/>
        <v>36854.414967999997</v>
      </c>
    </row>
    <row r="80" spans="1:56" ht="56.25" x14ac:dyDescent="0.25">
      <c r="A80" s="35" t="s">
        <v>279</v>
      </c>
      <c r="B80" s="36">
        <v>1</v>
      </c>
      <c r="C80" s="37">
        <v>9</v>
      </c>
      <c r="D80" s="54" t="s">
        <v>132</v>
      </c>
      <c r="E80" s="17">
        <v>6</v>
      </c>
      <c r="F80" s="39" t="str">
        <f t="shared" si="92"/>
        <v>ATS</v>
      </c>
      <c r="G80" s="40" t="s">
        <v>167</v>
      </c>
      <c r="H80" s="40" t="str">
        <f>VLOOKUP($E80,SECCIONES,4)</f>
        <v>Atención Social</v>
      </c>
      <c r="I80" s="40" t="str">
        <f t="shared" si="103"/>
        <v>Bienestar Social y ss. A la ciudadanía</v>
      </c>
      <c r="J80" s="41" t="s">
        <v>103</v>
      </c>
      <c r="K80" s="42" t="s">
        <v>84</v>
      </c>
      <c r="L80" s="42" t="s">
        <v>58</v>
      </c>
      <c r="M80" s="42" t="s">
        <v>59</v>
      </c>
      <c r="N80" s="42" t="s">
        <v>86</v>
      </c>
      <c r="O80" s="85" t="s">
        <v>168</v>
      </c>
      <c r="P80" s="43"/>
      <c r="Q80" s="42" t="s">
        <v>85</v>
      </c>
      <c r="R80" s="44" t="s">
        <v>60</v>
      </c>
      <c r="S80" s="45" t="s">
        <v>61</v>
      </c>
      <c r="T80" s="42" t="s">
        <v>92</v>
      </c>
      <c r="U80" s="42"/>
      <c r="V80" s="42" t="s">
        <v>106</v>
      </c>
      <c r="W80" s="71">
        <v>14</v>
      </c>
      <c r="X80" s="71">
        <v>14</v>
      </c>
      <c r="Y80" s="42" t="str">
        <f t="shared" si="84"/>
        <v>C2</v>
      </c>
      <c r="Z80" s="47">
        <v>11039.04</v>
      </c>
      <c r="AA80" s="47"/>
      <c r="AB80" s="48">
        <v>0</v>
      </c>
      <c r="AC80" s="42"/>
      <c r="AD80" s="49">
        <v>0</v>
      </c>
      <c r="AE80" s="50" t="s">
        <v>65</v>
      </c>
      <c r="AF80" s="51">
        <f t="shared" si="127"/>
        <v>8562.1200000000008</v>
      </c>
      <c r="AG80" s="51">
        <f t="shared" si="128"/>
        <v>0</v>
      </c>
      <c r="AH80" s="51">
        <f t="shared" si="129"/>
        <v>2140.42</v>
      </c>
      <c r="AI80" s="52">
        <f t="shared" si="117"/>
        <v>10702.54</v>
      </c>
      <c r="AJ80" s="51">
        <f t="shared" si="130"/>
        <v>4358.42</v>
      </c>
      <c r="AK80" s="96">
        <f t="shared" si="102"/>
        <v>11039.04</v>
      </c>
      <c r="AL80" s="32">
        <f t="shared" si="105"/>
        <v>0</v>
      </c>
      <c r="AM80" s="51">
        <f t="shared" si="119"/>
        <v>1361.62</v>
      </c>
      <c r="AN80" s="51">
        <f t="shared" si="106"/>
        <v>0</v>
      </c>
      <c r="AO80" s="51">
        <f t="shared" si="120"/>
        <v>0</v>
      </c>
      <c r="AP80" s="51">
        <f t="shared" si="107"/>
        <v>0</v>
      </c>
      <c r="AQ80" s="51">
        <f t="shared" si="108"/>
        <v>0</v>
      </c>
      <c r="AR80" s="52">
        <f t="shared" si="121"/>
        <v>16759.080000000002</v>
      </c>
      <c r="AS80" s="52">
        <f t="shared" si="122"/>
        <v>27461.620000000003</v>
      </c>
      <c r="AT80" s="52">
        <f t="shared" si="123"/>
        <v>2402.8917500000007</v>
      </c>
      <c r="AU80" s="51">
        <f t="shared" si="126"/>
        <v>6804.9894360000017</v>
      </c>
      <c r="AV80" s="51">
        <f t="shared" si="109"/>
        <v>1585.9085550000004</v>
      </c>
      <c r="AW80" s="51">
        <f t="shared" si="124"/>
        <v>173.00820600000006</v>
      </c>
      <c r="AX80" s="51">
        <f t="shared" si="110"/>
        <v>0</v>
      </c>
      <c r="AY80" s="51">
        <f t="shared" si="111"/>
        <v>0</v>
      </c>
      <c r="AZ80" s="51">
        <f t="shared" si="112"/>
        <v>0</v>
      </c>
      <c r="BA80" s="51">
        <f t="shared" si="113"/>
        <v>0</v>
      </c>
      <c r="BB80" s="51">
        <f t="shared" si="125"/>
        <v>432.5205150000001</v>
      </c>
      <c r="BC80" s="52">
        <f t="shared" si="100"/>
        <v>8996.4267120000022</v>
      </c>
      <c r="BD80" s="52">
        <f t="shared" si="101"/>
        <v>36458.046712000003</v>
      </c>
    </row>
    <row r="81" spans="1:56" ht="56.25" x14ac:dyDescent="0.25">
      <c r="A81" s="35" t="s">
        <v>280</v>
      </c>
      <c r="B81" s="36">
        <v>1</v>
      </c>
      <c r="C81" s="37">
        <v>9</v>
      </c>
      <c r="D81" s="74" t="s">
        <v>281</v>
      </c>
      <c r="E81" s="17">
        <v>6</v>
      </c>
      <c r="F81" s="39" t="str">
        <f t="shared" si="92"/>
        <v>ATS</v>
      </c>
      <c r="G81" s="40" t="s">
        <v>167</v>
      </c>
      <c r="H81" s="40" t="str">
        <f>VLOOKUP($E81,SECCIONES,4)</f>
        <v>Atención Social</v>
      </c>
      <c r="I81" s="40" t="str">
        <f t="shared" si="103"/>
        <v>Bienestar Social y ss. A la ciudadanía</v>
      </c>
      <c r="J81" s="41" t="s">
        <v>103</v>
      </c>
      <c r="K81" s="42" t="s">
        <v>84</v>
      </c>
      <c r="L81" s="42" t="s">
        <v>58</v>
      </c>
      <c r="M81" s="42" t="s">
        <v>59</v>
      </c>
      <c r="N81" s="42" t="s">
        <v>86</v>
      </c>
      <c r="O81" s="85" t="s">
        <v>168</v>
      </c>
      <c r="P81" s="43"/>
      <c r="Q81" s="42" t="s">
        <v>85</v>
      </c>
      <c r="R81" s="44" t="s">
        <v>60</v>
      </c>
      <c r="S81" s="45" t="s">
        <v>61</v>
      </c>
      <c r="T81" s="42" t="s">
        <v>92</v>
      </c>
      <c r="U81" s="42"/>
      <c r="V81" s="42" t="s">
        <v>106</v>
      </c>
      <c r="W81" s="71">
        <v>14</v>
      </c>
      <c r="X81" s="71">
        <v>14</v>
      </c>
      <c r="Y81" s="42" t="str">
        <f t="shared" si="84"/>
        <v>C2</v>
      </c>
      <c r="Z81" s="47">
        <v>11039.04</v>
      </c>
      <c r="AA81" s="47"/>
      <c r="AB81" s="48">
        <v>0</v>
      </c>
      <c r="AC81" s="42">
        <v>1</v>
      </c>
      <c r="AD81" s="49">
        <v>0</v>
      </c>
      <c r="AE81" s="50" t="s">
        <v>65</v>
      </c>
      <c r="AF81" s="51">
        <f t="shared" si="127"/>
        <v>8562.1200000000008</v>
      </c>
      <c r="AG81" s="51">
        <f t="shared" si="128"/>
        <v>256.3</v>
      </c>
      <c r="AH81" s="51">
        <f t="shared" si="129"/>
        <v>2182.6799999999998</v>
      </c>
      <c r="AI81" s="52">
        <f t="shared" si="117"/>
        <v>11001.1</v>
      </c>
      <c r="AJ81" s="51">
        <f t="shared" si="130"/>
        <v>4358.42</v>
      </c>
      <c r="AK81" s="96">
        <f t="shared" si="102"/>
        <v>11039.04</v>
      </c>
      <c r="AL81" s="32">
        <f t="shared" si="105"/>
        <v>0</v>
      </c>
      <c r="AM81" s="51">
        <f t="shared" si="119"/>
        <v>1361.62</v>
      </c>
      <c r="AN81" s="51">
        <f t="shared" si="106"/>
        <v>0</v>
      </c>
      <c r="AO81" s="51">
        <f t="shared" si="120"/>
        <v>0</v>
      </c>
      <c r="AP81" s="51">
        <f t="shared" si="107"/>
        <v>0</v>
      </c>
      <c r="AQ81" s="51">
        <f t="shared" si="108"/>
        <v>0</v>
      </c>
      <c r="AR81" s="52">
        <f t="shared" si="121"/>
        <v>16759.080000000002</v>
      </c>
      <c r="AS81" s="52">
        <f t="shared" si="122"/>
        <v>27760.18</v>
      </c>
      <c r="AT81" s="52">
        <f t="shared" si="123"/>
        <v>2429.01575</v>
      </c>
      <c r="AU81" s="51">
        <f t="shared" si="126"/>
        <v>6878.9726039999996</v>
      </c>
      <c r="AV81" s="51">
        <f t="shared" si="109"/>
        <v>1603.1503950000001</v>
      </c>
      <c r="AW81" s="51">
        <f t="shared" si="124"/>
        <v>174.88913400000001</v>
      </c>
      <c r="AX81" s="51">
        <f t="shared" si="110"/>
        <v>0</v>
      </c>
      <c r="AY81" s="51">
        <f t="shared" si="111"/>
        <v>0</v>
      </c>
      <c r="AZ81" s="51">
        <f t="shared" si="112"/>
        <v>0</v>
      </c>
      <c r="BA81" s="51">
        <f t="shared" si="113"/>
        <v>0</v>
      </c>
      <c r="BB81" s="51">
        <f t="shared" si="125"/>
        <v>437.22283499999992</v>
      </c>
      <c r="BC81" s="52">
        <f t="shared" si="100"/>
        <v>9094.2349680000007</v>
      </c>
      <c r="BD81" s="52">
        <f t="shared" si="101"/>
        <v>36854.414967999997</v>
      </c>
    </row>
    <row r="82" spans="1:56" ht="51" x14ac:dyDescent="0.25">
      <c r="A82" s="35" t="s">
        <v>282</v>
      </c>
      <c r="B82" s="36">
        <v>1</v>
      </c>
      <c r="C82" s="37">
        <v>9</v>
      </c>
      <c r="D82" s="40" t="s">
        <v>283</v>
      </c>
      <c r="E82" s="17">
        <v>6</v>
      </c>
      <c r="F82" s="39" t="str">
        <f t="shared" si="92"/>
        <v>ATS</v>
      </c>
      <c r="G82" s="40" t="s">
        <v>167</v>
      </c>
      <c r="H82" s="40" t="s">
        <v>167</v>
      </c>
      <c r="I82" s="40" t="str">
        <f t="shared" si="103"/>
        <v>Bienestar Social y ss. A la ciudadanía</v>
      </c>
      <c r="J82" s="41" t="s">
        <v>284</v>
      </c>
      <c r="K82" s="42" t="s">
        <v>84</v>
      </c>
      <c r="L82" s="42" t="s">
        <v>85</v>
      </c>
      <c r="M82" s="42" t="s">
        <v>85</v>
      </c>
      <c r="N82" s="42" t="s">
        <v>86</v>
      </c>
      <c r="O82" s="85"/>
      <c r="P82" s="43">
        <v>31688</v>
      </c>
      <c r="Q82" s="42" t="s">
        <v>85</v>
      </c>
      <c r="R82" s="42" t="s">
        <v>285</v>
      </c>
      <c r="S82" s="45" t="s">
        <v>61</v>
      </c>
      <c r="T82" s="42" t="s">
        <v>62</v>
      </c>
      <c r="U82" s="42"/>
      <c r="V82" s="42" t="s">
        <v>286</v>
      </c>
      <c r="W82" s="87"/>
      <c r="X82" s="87"/>
      <c r="Y82" s="42" t="str">
        <f t="shared" si="84"/>
        <v>I</v>
      </c>
      <c r="Z82" s="47">
        <v>8154.88</v>
      </c>
      <c r="AA82" s="47"/>
      <c r="AB82" s="48">
        <v>0</v>
      </c>
      <c r="AC82" s="42">
        <v>12</v>
      </c>
      <c r="AD82" s="49">
        <v>0</v>
      </c>
      <c r="AE82" s="50" t="s">
        <v>65</v>
      </c>
      <c r="AF82" s="51">
        <f t="shared" si="89"/>
        <v>21217.55</v>
      </c>
      <c r="AG82" s="51">
        <f t="shared" si="86"/>
        <v>12730.529999999999</v>
      </c>
      <c r="AH82" s="51">
        <f t="shared" si="90"/>
        <v>10141.82</v>
      </c>
      <c r="AI82" s="52">
        <f t="shared" si="93"/>
        <v>44089.9</v>
      </c>
      <c r="AJ82" s="51">
        <f t="shared" si="88"/>
        <v>0</v>
      </c>
      <c r="AK82" s="51">
        <f t="shared" si="102"/>
        <v>8154.88</v>
      </c>
      <c r="AL82" s="32">
        <f t="shared" si="105"/>
        <v>0</v>
      </c>
      <c r="AM82" s="51">
        <f t="shared" si="91"/>
        <v>0</v>
      </c>
      <c r="AN82" s="51">
        <f t="shared" si="106"/>
        <v>5016.07</v>
      </c>
      <c r="AO82" s="51"/>
      <c r="AP82" s="51">
        <f t="shared" si="107"/>
        <v>0</v>
      </c>
      <c r="AQ82" s="51">
        <f t="shared" si="108"/>
        <v>0</v>
      </c>
      <c r="AR82" s="52">
        <f t="shared" si="94"/>
        <v>13170.95</v>
      </c>
      <c r="AS82" s="52">
        <f t="shared" si="122"/>
        <v>57260.850000000006</v>
      </c>
      <c r="AT82" s="52">
        <f t="shared" si="95"/>
        <v>4700</v>
      </c>
      <c r="AU82" s="51">
        <f t="shared" si="96"/>
        <v>13310.400000000001</v>
      </c>
      <c r="AV82" s="51">
        <f t="shared" si="109"/>
        <v>3102</v>
      </c>
      <c r="AW82" s="51">
        <f t="shared" si="97"/>
        <v>338.4</v>
      </c>
      <c r="AX82" s="51">
        <f t="shared" si="110"/>
        <v>112.80000000000001</v>
      </c>
      <c r="AY82" s="51">
        <f t="shared" si="111"/>
        <v>0</v>
      </c>
      <c r="AZ82" s="51">
        <f t="shared" si="112"/>
        <v>0</v>
      </c>
      <c r="BA82" s="51">
        <f t="shared" si="113"/>
        <v>0</v>
      </c>
      <c r="BB82" s="51">
        <f t="shared" si="98"/>
        <v>846</v>
      </c>
      <c r="BC82" s="52">
        <f t="shared" si="100"/>
        <v>17709.600000000002</v>
      </c>
      <c r="BD82" s="52">
        <f t="shared" si="101"/>
        <v>74970.450000000012</v>
      </c>
    </row>
    <row r="83" spans="1:56" ht="51" x14ac:dyDescent="0.25">
      <c r="A83" s="35" t="s">
        <v>287</v>
      </c>
      <c r="B83" s="36">
        <v>1</v>
      </c>
      <c r="C83" s="37">
        <v>9</v>
      </c>
      <c r="D83" s="74" t="s">
        <v>288</v>
      </c>
      <c r="E83" s="17">
        <v>6</v>
      </c>
      <c r="F83" s="39" t="str">
        <f t="shared" si="92"/>
        <v>ATS</v>
      </c>
      <c r="G83" s="40" t="str">
        <f t="shared" ref="G83:G102" si="131">VLOOKUP($E83,SECCIONES,2)</f>
        <v>Atención Social</v>
      </c>
      <c r="H83" s="40" t="str">
        <f t="shared" ref="H83:H102" si="132">VLOOKUP($E83,SECCIONES,4)</f>
        <v>Atención Social</v>
      </c>
      <c r="I83" s="40" t="str">
        <f t="shared" si="103"/>
        <v>Bienestar Social y ss. A la ciudadanía</v>
      </c>
      <c r="J83" s="41" t="s">
        <v>289</v>
      </c>
      <c r="K83" s="42" t="s">
        <v>84</v>
      </c>
      <c r="L83" s="42" t="s">
        <v>85</v>
      </c>
      <c r="M83" s="42" t="s">
        <v>85</v>
      </c>
      <c r="N83" s="42" t="s">
        <v>86</v>
      </c>
      <c r="O83" s="85"/>
      <c r="P83" s="43">
        <v>43891</v>
      </c>
      <c r="Q83" s="42"/>
      <c r="R83" s="70" t="s">
        <v>290</v>
      </c>
      <c r="S83" s="45" t="s">
        <v>61</v>
      </c>
      <c r="T83" s="42" t="s">
        <v>92</v>
      </c>
      <c r="U83" s="42"/>
      <c r="V83" s="42" t="s">
        <v>286</v>
      </c>
      <c r="W83" s="87"/>
      <c r="X83" s="87"/>
      <c r="Y83" s="42" t="str">
        <f t="shared" si="84"/>
        <v>I</v>
      </c>
      <c r="Z83" s="47">
        <v>7966.68</v>
      </c>
      <c r="AA83" s="47"/>
      <c r="AB83" s="48">
        <v>0</v>
      </c>
      <c r="AC83" s="42">
        <v>1</v>
      </c>
      <c r="AD83" s="49">
        <v>0</v>
      </c>
      <c r="AE83" s="50" t="s">
        <v>65</v>
      </c>
      <c r="AF83" s="51">
        <f t="shared" si="89"/>
        <v>21217.55</v>
      </c>
      <c r="AG83" s="51">
        <f t="shared" si="86"/>
        <v>1374.8972399999998</v>
      </c>
      <c r="AH83" s="51">
        <f t="shared" si="90"/>
        <v>10141.82</v>
      </c>
      <c r="AI83" s="52">
        <f t="shared" si="93"/>
        <v>32734.267239999997</v>
      </c>
      <c r="AJ83" s="51">
        <f t="shared" si="88"/>
        <v>0</v>
      </c>
      <c r="AK83" s="51">
        <f t="shared" si="102"/>
        <v>7966.68</v>
      </c>
      <c r="AL83" s="32">
        <f t="shared" si="105"/>
        <v>0</v>
      </c>
      <c r="AM83" s="51">
        <f t="shared" si="91"/>
        <v>0</v>
      </c>
      <c r="AN83" s="51">
        <f t="shared" si="106"/>
        <v>5016.07</v>
      </c>
      <c r="AO83" s="51"/>
      <c r="AP83" s="51">
        <f t="shared" si="107"/>
        <v>0</v>
      </c>
      <c r="AQ83" s="51">
        <f t="shared" si="108"/>
        <v>0</v>
      </c>
      <c r="AR83" s="52">
        <f t="shared" si="94"/>
        <v>12982.75</v>
      </c>
      <c r="AS83" s="52">
        <f t="shared" si="122"/>
        <v>45717.017240000001</v>
      </c>
      <c r="AT83" s="52">
        <f t="shared" si="95"/>
        <v>4000.2390085000006</v>
      </c>
      <c r="AU83" s="51">
        <f t="shared" si="96"/>
        <v>11328.676872072001</v>
      </c>
      <c r="AV83" s="51">
        <f t="shared" si="109"/>
        <v>2640.1577456100003</v>
      </c>
      <c r="AW83" s="51">
        <f t="shared" si="97"/>
        <v>288.01720861200005</v>
      </c>
      <c r="AX83" s="51">
        <f t="shared" si="110"/>
        <v>96.005736204000016</v>
      </c>
      <c r="AY83" s="51">
        <f t="shared" si="111"/>
        <v>0</v>
      </c>
      <c r="AZ83" s="51">
        <f t="shared" si="112"/>
        <v>0</v>
      </c>
      <c r="BA83" s="51">
        <f t="shared" si="113"/>
        <v>0</v>
      </c>
      <c r="BB83" s="51">
        <f t="shared" si="98"/>
        <v>720.04302153000015</v>
      </c>
      <c r="BC83" s="52">
        <f t="shared" si="100"/>
        <v>15072.900584028002</v>
      </c>
      <c r="BD83" s="52">
        <f t="shared" si="101"/>
        <v>60789.917824028002</v>
      </c>
    </row>
    <row r="84" spans="1:56" ht="51" x14ac:dyDescent="0.25">
      <c r="A84" s="35" t="s">
        <v>291</v>
      </c>
      <c r="B84" s="36">
        <v>1</v>
      </c>
      <c r="C84" s="37">
        <v>9</v>
      </c>
      <c r="D84" s="38" t="s">
        <v>292</v>
      </c>
      <c r="E84" s="17">
        <v>6</v>
      </c>
      <c r="F84" s="39" t="str">
        <f t="shared" si="92"/>
        <v>ATS</v>
      </c>
      <c r="G84" s="40" t="str">
        <f t="shared" si="131"/>
        <v>Atención Social</v>
      </c>
      <c r="H84" s="40" t="str">
        <f t="shared" si="132"/>
        <v>Atención Social</v>
      </c>
      <c r="I84" s="40" t="str">
        <f t="shared" si="103"/>
        <v>Bienestar Social y ss. A la ciudadanía</v>
      </c>
      <c r="J84" s="41" t="s">
        <v>293</v>
      </c>
      <c r="K84" s="42" t="s">
        <v>84</v>
      </c>
      <c r="L84" s="42" t="s">
        <v>85</v>
      </c>
      <c r="M84" s="42" t="s">
        <v>85</v>
      </c>
      <c r="N84" s="42" t="s">
        <v>86</v>
      </c>
      <c r="O84" s="85"/>
      <c r="P84" s="43">
        <v>32451</v>
      </c>
      <c r="Q84" s="42"/>
      <c r="R84" s="70"/>
      <c r="S84" s="45" t="s">
        <v>61</v>
      </c>
      <c r="T84" s="42" t="s">
        <v>62</v>
      </c>
      <c r="U84" s="42"/>
      <c r="V84" s="42" t="s">
        <v>87</v>
      </c>
      <c r="W84" s="87"/>
      <c r="X84" s="87"/>
      <c r="Y84" s="42" t="str">
        <f t="shared" si="84"/>
        <v>IV</v>
      </c>
      <c r="Z84" s="47">
        <v>4579.34</v>
      </c>
      <c r="AA84" s="47"/>
      <c r="AB84" s="48">
        <v>0</v>
      </c>
      <c r="AC84" s="42">
        <v>12</v>
      </c>
      <c r="AD84" s="49">
        <v>0</v>
      </c>
      <c r="AE84" s="50" t="s">
        <v>88</v>
      </c>
      <c r="AF84" s="51">
        <f t="shared" si="89"/>
        <v>13003.29</v>
      </c>
      <c r="AG84" s="51">
        <f t="shared" si="86"/>
        <v>7801.9740000000002</v>
      </c>
      <c r="AH84" s="51">
        <f t="shared" si="90"/>
        <v>5640.71</v>
      </c>
      <c r="AI84" s="52">
        <f t="shared" si="93"/>
        <v>26445.974000000002</v>
      </c>
      <c r="AJ84" s="51">
        <f t="shared" si="88"/>
        <v>0</v>
      </c>
      <c r="AK84" s="51">
        <f t="shared" si="102"/>
        <v>4579.34</v>
      </c>
      <c r="AL84" s="32">
        <f t="shared" si="105"/>
        <v>0</v>
      </c>
      <c r="AM84" s="51">
        <f t="shared" si="91"/>
        <v>0</v>
      </c>
      <c r="AN84" s="51">
        <f t="shared" si="106"/>
        <v>2628.42</v>
      </c>
      <c r="AO84" s="94"/>
      <c r="AP84" s="51">
        <f t="shared" si="107"/>
        <v>0</v>
      </c>
      <c r="AQ84" s="51">
        <f t="shared" si="108"/>
        <v>0</v>
      </c>
      <c r="AR84" s="52">
        <f t="shared" si="94"/>
        <v>7207.76</v>
      </c>
      <c r="AS84" s="52">
        <f t="shared" si="122"/>
        <v>33653.734000000004</v>
      </c>
      <c r="AT84" s="52">
        <f t="shared" si="95"/>
        <v>2944.7017250000008</v>
      </c>
      <c r="AU84" s="51">
        <f t="shared" si="96"/>
        <v>8339.395285200002</v>
      </c>
      <c r="AV84" s="51">
        <f t="shared" si="109"/>
        <v>1943.5031385000007</v>
      </c>
      <c r="AW84" s="51">
        <f t="shared" si="97"/>
        <v>212.01852420000006</v>
      </c>
      <c r="AX84" s="51">
        <f t="shared" si="110"/>
        <v>70.67284140000001</v>
      </c>
      <c r="AY84" s="51">
        <f t="shared" si="111"/>
        <v>0</v>
      </c>
      <c r="AZ84" s="51">
        <f t="shared" si="112"/>
        <v>0</v>
      </c>
      <c r="BA84" s="51">
        <f t="shared" si="113"/>
        <v>0</v>
      </c>
      <c r="BB84" s="51">
        <f t="shared" si="98"/>
        <v>583.05094155000018</v>
      </c>
      <c r="BC84" s="52">
        <f t="shared" si="100"/>
        <v>11148.640730850004</v>
      </c>
      <c r="BD84" s="52">
        <f t="shared" si="101"/>
        <v>44802.37473085001</v>
      </c>
    </row>
    <row r="85" spans="1:56" ht="51" x14ac:dyDescent="0.25">
      <c r="A85" s="35" t="s">
        <v>294</v>
      </c>
      <c r="B85" s="36">
        <v>1</v>
      </c>
      <c r="C85" s="37">
        <v>9</v>
      </c>
      <c r="D85" s="38" t="s">
        <v>295</v>
      </c>
      <c r="E85" s="17">
        <v>6</v>
      </c>
      <c r="F85" s="39" t="str">
        <f t="shared" si="92"/>
        <v>ATS</v>
      </c>
      <c r="G85" s="40" t="str">
        <f t="shared" si="131"/>
        <v>Atención Social</v>
      </c>
      <c r="H85" s="40" t="str">
        <f t="shared" si="132"/>
        <v>Atención Social</v>
      </c>
      <c r="I85" s="40" t="str">
        <f t="shared" si="103"/>
        <v>Bienestar Social y ss. A la ciudadanía</v>
      </c>
      <c r="J85" s="41" t="s">
        <v>293</v>
      </c>
      <c r="K85" s="42" t="s">
        <v>84</v>
      </c>
      <c r="L85" s="42" t="s">
        <v>85</v>
      </c>
      <c r="M85" s="42" t="s">
        <v>85</v>
      </c>
      <c r="N85" s="42" t="s">
        <v>86</v>
      </c>
      <c r="O85" s="85"/>
      <c r="P85" s="43">
        <v>34090</v>
      </c>
      <c r="Q85" s="42"/>
      <c r="R85" s="70"/>
      <c r="S85" s="45" t="s">
        <v>61</v>
      </c>
      <c r="T85" s="42" t="s">
        <v>62</v>
      </c>
      <c r="U85" s="42"/>
      <c r="V85" s="42" t="s">
        <v>87</v>
      </c>
      <c r="W85" s="87"/>
      <c r="X85" s="87"/>
      <c r="Y85" s="42" t="str">
        <f t="shared" si="84"/>
        <v>IV</v>
      </c>
      <c r="Z85" s="47">
        <v>4579.34</v>
      </c>
      <c r="AA85" s="47"/>
      <c r="AB85" s="48">
        <v>0</v>
      </c>
      <c r="AC85" s="42">
        <v>10</v>
      </c>
      <c r="AD85" s="49">
        <v>0</v>
      </c>
      <c r="AE85" s="50" t="s">
        <v>88</v>
      </c>
      <c r="AF85" s="51">
        <f t="shared" si="89"/>
        <v>13003.29</v>
      </c>
      <c r="AG85" s="51">
        <f t="shared" si="86"/>
        <v>7801.9740000000002</v>
      </c>
      <c r="AH85" s="51">
        <f t="shared" si="90"/>
        <v>5640.71</v>
      </c>
      <c r="AI85" s="52">
        <f t="shared" si="93"/>
        <v>26445.974000000002</v>
      </c>
      <c r="AJ85" s="51">
        <f t="shared" si="88"/>
        <v>0</v>
      </c>
      <c r="AK85" s="51">
        <f t="shared" si="102"/>
        <v>4579.34</v>
      </c>
      <c r="AL85" s="32">
        <f t="shared" si="105"/>
        <v>0</v>
      </c>
      <c r="AM85" s="51">
        <f t="shared" si="91"/>
        <v>0</v>
      </c>
      <c r="AN85" s="51">
        <f t="shared" si="106"/>
        <v>2628.42</v>
      </c>
      <c r="AO85" s="94"/>
      <c r="AP85" s="51">
        <f t="shared" si="107"/>
        <v>0</v>
      </c>
      <c r="AQ85" s="51">
        <f t="shared" si="108"/>
        <v>0</v>
      </c>
      <c r="AR85" s="52">
        <f t="shared" si="94"/>
        <v>7207.76</v>
      </c>
      <c r="AS85" s="52">
        <f t="shared" si="122"/>
        <v>33653.734000000004</v>
      </c>
      <c r="AT85" s="52">
        <f t="shared" si="95"/>
        <v>2944.7017250000008</v>
      </c>
      <c r="AU85" s="51">
        <f t="shared" si="96"/>
        <v>8339.395285200002</v>
      </c>
      <c r="AV85" s="51">
        <f t="shared" si="109"/>
        <v>1943.5031385000007</v>
      </c>
      <c r="AW85" s="51">
        <f t="shared" si="97"/>
        <v>212.01852420000006</v>
      </c>
      <c r="AX85" s="51">
        <f t="shared" si="110"/>
        <v>70.67284140000001</v>
      </c>
      <c r="AY85" s="51">
        <f t="shared" si="111"/>
        <v>0</v>
      </c>
      <c r="AZ85" s="51">
        <f t="shared" si="112"/>
        <v>0</v>
      </c>
      <c r="BA85" s="51">
        <f t="shared" si="113"/>
        <v>0</v>
      </c>
      <c r="BB85" s="51">
        <f t="shared" si="98"/>
        <v>583.05094155000018</v>
      </c>
      <c r="BC85" s="52">
        <f t="shared" si="100"/>
        <v>11148.640730850004</v>
      </c>
      <c r="BD85" s="52">
        <f t="shared" si="101"/>
        <v>44802.37473085001</v>
      </c>
    </row>
    <row r="86" spans="1:56" ht="51" x14ac:dyDescent="0.25">
      <c r="A86" s="35" t="s">
        <v>296</v>
      </c>
      <c r="B86" s="36">
        <v>1</v>
      </c>
      <c r="C86" s="37">
        <v>9</v>
      </c>
      <c r="D86" s="38" t="s">
        <v>297</v>
      </c>
      <c r="E86" s="17">
        <v>6</v>
      </c>
      <c r="F86" s="39" t="str">
        <f t="shared" si="92"/>
        <v>ATS</v>
      </c>
      <c r="G86" s="40" t="str">
        <f t="shared" si="131"/>
        <v>Atención Social</v>
      </c>
      <c r="H86" s="40" t="str">
        <f t="shared" si="132"/>
        <v>Atención Social</v>
      </c>
      <c r="I86" s="40" t="str">
        <f t="shared" si="103"/>
        <v>Bienestar Social y ss. A la ciudadanía</v>
      </c>
      <c r="J86" s="41" t="s">
        <v>293</v>
      </c>
      <c r="K86" s="42" t="s">
        <v>84</v>
      </c>
      <c r="L86" s="42" t="s">
        <v>85</v>
      </c>
      <c r="M86" s="42" t="s">
        <v>85</v>
      </c>
      <c r="N86" s="42" t="s">
        <v>86</v>
      </c>
      <c r="O86" s="85"/>
      <c r="P86" s="43">
        <v>34106</v>
      </c>
      <c r="Q86" s="42"/>
      <c r="R86" s="70"/>
      <c r="S86" s="45" t="s">
        <v>61</v>
      </c>
      <c r="T86" s="42" t="s">
        <v>62</v>
      </c>
      <c r="U86" s="42"/>
      <c r="V86" s="42" t="s">
        <v>87</v>
      </c>
      <c r="W86" s="87"/>
      <c r="X86" s="87"/>
      <c r="Y86" s="42" t="str">
        <f t="shared" si="84"/>
        <v>IV</v>
      </c>
      <c r="Z86" s="47">
        <v>4579.34</v>
      </c>
      <c r="AA86" s="47"/>
      <c r="AB86" s="48">
        <v>0</v>
      </c>
      <c r="AC86" s="42">
        <v>10</v>
      </c>
      <c r="AD86" s="49">
        <v>0</v>
      </c>
      <c r="AE86" s="50" t="s">
        <v>88</v>
      </c>
      <c r="AF86" s="51">
        <f t="shared" si="89"/>
        <v>13003.29</v>
      </c>
      <c r="AG86" s="51">
        <f t="shared" si="86"/>
        <v>7801.9740000000002</v>
      </c>
      <c r="AH86" s="51">
        <f t="shared" si="90"/>
        <v>5640.71</v>
      </c>
      <c r="AI86" s="52">
        <f t="shared" si="93"/>
        <v>26445.974000000002</v>
      </c>
      <c r="AJ86" s="51">
        <f t="shared" si="88"/>
        <v>0</v>
      </c>
      <c r="AK86" s="51">
        <f t="shared" si="102"/>
        <v>4579.34</v>
      </c>
      <c r="AL86" s="32">
        <f t="shared" si="105"/>
        <v>0</v>
      </c>
      <c r="AM86" s="51">
        <f t="shared" si="91"/>
        <v>0</v>
      </c>
      <c r="AN86" s="51">
        <f t="shared" si="106"/>
        <v>2628.42</v>
      </c>
      <c r="AO86" s="94"/>
      <c r="AP86" s="51">
        <f t="shared" si="107"/>
        <v>0</v>
      </c>
      <c r="AQ86" s="51">
        <f t="shared" si="108"/>
        <v>0</v>
      </c>
      <c r="AR86" s="52">
        <f t="shared" si="94"/>
        <v>7207.76</v>
      </c>
      <c r="AS86" s="52">
        <f t="shared" si="122"/>
        <v>33653.734000000004</v>
      </c>
      <c r="AT86" s="52">
        <f t="shared" si="95"/>
        <v>2944.7017250000008</v>
      </c>
      <c r="AU86" s="51">
        <f t="shared" si="96"/>
        <v>8339.395285200002</v>
      </c>
      <c r="AV86" s="51">
        <f t="shared" si="109"/>
        <v>1943.5031385000007</v>
      </c>
      <c r="AW86" s="51">
        <f t="shared" si="97"/>
        <v>212.01852420000006</v>
      </c>
      <c r="AX86" s="51">
        <f t="shared" si="110"/>
        <v>70.67284140000001</v>
      </c>
      <c r="AY86" s="51">
        <f t="shared" si="111"/>
        <v>0</v>
      </c>
      <c r="AZ86" s="51">
        <f t="shared" si="112"/>
        <v>0</v>
      </c>
      <c r="BA86" s="51">
        <f t="shared" si="113"/>
        <v>0</v>
      </c>
      <c r="BB86" s="51">
        <f t="shared" si="98"/>
        <v>583.05094155000018</v>
      </c>
      <c r="BC86" s="52">
        <f t="shared" si="100"/>
        <v>11148.640730850004</v>
      </c>
      <c r="BD86" s="52">
        <f t="shared" si="101"/>
        <v>44802.37473085001</v>
      </c>
    </row>
    <row r="87" spans="1:56" ht="51" x14ac:dyDescent="0.25">
      <c r="A87" s="35" t="s">
        <v>298</v>
      </c>
      <c r="B87" s="36">
        <v>1</v>
      </c>
      <c r="C87" s="37">
        <v>9</v>
      </c>
      <c r="D87" s="38" t="s">
        <v>299</v>
      </c>
      <c r="E87" s="17">
        <v>6</v>
      </c>
      <c r="F87" s="39" t="str">
        <f t="shared" si="92"/>
        <v>ATS</v>
      </c>
      <c r="G87" s="40" t="str">
        <f t="shared" si="131"/>
        <v>Atención Social</v>
      </c>
      <c r="H87" s="40" t="str">
        <f t="shared" si="132"/>
        <v>Atención Social</v>
      </c>
      <c r="I87" s="40" t="str">
        <f t="shared" si="103"/>
        <v>Bienestar Social y ss. A la ciudadanía</v>
      </c>
      <c r="J87" s="41" t="s">
        <v>261</v>
      </c>
      <c r="K87" s="42" t="s">
        <v>84</v>
      </c>
      <c r="L87" s="42" t="s">
        <v>85</v>
      </c>
      <c r="M87" s="42" t="s">
        <v>85</v>
      </c>
      <c r="N87" s="42" t="s">
        <v>86</v>
      </c>
      <c r="O87" s="85"/>
      <c r="P87" s="43">
        <v>31258</v>
      </c>
      <c r="Q87" s="42"/>
      <c r="R87" s="70"/>
      <c r="S87" s="45" t="s">
        <v>61</v>
      </c>
      <c r="T87" s="42" t="s">
        <v>62</v>
      </c>
      <c r="U87" s="42"/>
      <c r="V87" s="42" t="s">
        <v>300</v>
      </c>
      <c r="W87" s="87"/>
      <c r="X87" s="87"/>
      <c r="Y87" s="42" t="str">
        <f t="shared" si="84"/>
        <v>II</v>
      </c>
      <c r="Z87" s="47">
        <v>7527.61</v>
      </c>
      <c r="AA87" s="47"/>
      <c r="AB87" s="48">
        <v>0</v>
      </c>
      <c r="AC87" s="42">
        <v>13</v>
      </c>
      <c r="AD87" s="49">
        <v>0</v>
      </c>
      <c r="AE87" s="50" t="s">
        <v>88</v>
      </c>
      <c r="AF87" s="51">
        <f t="shared" si="89"/>
        <v>17162.189999999999</v>
      </c>
      <c r="AG87" s="51">
        <f t="shared" si="86"/>
        <v>10297.313999999998</v>
      </c>
      <c r="AH87" s="51">
        <f t="shared" si="90"/>
        <v>7912.16</v>
      </c>
      <c r="AI87" s="52">
        <f t="shared" si="93"/>
        <v>35371.663999999997</v>
      </c>
      <c r="AJ87" s="51">
        <f t="shared" si="88"/>
        <v>0</v>
      </c>
      <c r="AK87" s="51">
        <f t="shared" si="102"/>
        <v>7527.61</v>
      </c>
      <c r="AL87" s="32">
        <f t="shared" si="105"/>
        <v>0</v>
      </c>
      <c r="AM87" s="51">
        <f t="shared" si="91"/>
        <v>0</v>
      </c>
      <c r="AN87" s="51">
        <f t="shared" si="106"/>
        <v>4325.87</v>
      </c>
      <c r="AO87" s="94"/>
      <c r="AP87" s="51">
        <f t="shared" si="107"/>
        <v>0</v>
      </c>
      <c r="AQ87" s="51">
        <f t="shared" si="108"/>
        <v>0</v>
      </c>
      <c r="AR87" s="52">
        <f t="shared" si="94"/>
        <v>11853.48</v>
      </c>
      <c r="AS87" s="52">
        <f t="shared" si="122"/>
        <v>47225.144</v>
      </c>
      <c r="AT87" s="52">
        <f t="shared" si="95"/>
        <v>4132.2001</v>
      </c>
      <c r="AU87" s="51">
        <f t="shared" si="96"/>
        <v>11702.390683199999</v>
      </c>
      <c r="AV87" s="51">
        <f t="shared" si="109"/>
        <v>2727.252066</v>
      </c>
      <c r="AW87" s="51">
        <f t="shared" si="97"/>
        <v>297.51840720000001</v>
      </c>
      <c r="AX87" s="51">
        <f t="shared" si="110"/>
        <v>99.172802400000009</v>
      </c>
      <c r="AY87" s="51">
        <f t="shared" si="111"/>
        <v>0</v>
      </c>
      <c r="AZ87" s="51">
        <f t="shared" si="112"/>
        <v>0</v>
      </c>
      <c r="BA87" s="51">
        <f t="shared" si="113"/>
        <v>0</v>
      </c>
      <c r="BB87" s="51">
        <f t="shared" si="98"/>
        <v>818.17561980000005</v>
      </c>
      <c r="BC87" s="52">
        <f t="shared" si="100"/>
        <v>15644.5095786</v>
      </c>
      <c r="BD87" s="52">
        <f t="shared" si="101"/>
        <v>62869.653578600002</v>
      </c>
    </row>
    <row r="88" spans="1:56" ht="51" x14ac:dyDescent="0.25">
      <c r="A88" s="35" t="s">
        <v>301</v>
      </c>
      <c r="B88" s="36">
        <v>1</v>
      </c>
      <c r="C88" s="37">
        <v>9</v>
      </c>
      <c r="D88" s="38" t="s">
        <v>302</v>
      </c>
      <c r="E88" s="17">
        <v>6</v>
      </c>
      <c r="F88" s="39" t="str">
        <f t="shared" si="92"/>
        <v>ATS</v>
      </c>
      <c r="G88" s="40" t="str">
        <f t="shared" si="131"/>
        <v>Atención Social</v>
      </c>
      <c r="H88" s="40" t="str">
        <f t="shared" si="132"/>
        <v>Atención Social</v>
      </c>
      <c r="I88" s="40" t="str">
        <f t="shared" si="103"/>
        <v>Bienestar Social y ss. A la ciudadanía</v>
      </c>
      <c r="J88" s="41" t="s">
        <v>261</v>
      </c>
      <c r="K88" s="42" t="s">
        <v>84</v>
      </c>
      <c r="L88" s="42" t="s">
        <v>85</v>
      </c>
      <c r="M88" s="42" t="s">
        <v>85</v>
      </c>
      <c r="N88" s="42" t="s">
        <v>86</v>
      </c>
      <c r="O88" s="85"/>
      <c r="P88" s="43">
        <v>33205</v>
      </c>
      <c r="Q88" s="42"/>
      <c r="R88" s="70"/>
      <c r="S88" s="45" t="s">
        <v>61</v>
      </c>
      <c r="T88" s="42" t="s">
        <v>62</v>
      </c>
      <c r="U88" s="42"/>
      <c r="V88" s="42" t="s">
        <v>300</v>
      </c>
      <c r="W88" s="87"/>
      <c r="X88" s="87"/>
      <c r="Y88" s="42" t="str">
        <f t="shared" si="84"/>
        <v>II</v>
      </c>
      <c r="Z88" s="47">
        <v>7527.61</v>
      </c>
      <c r="AA88" s="47"/>
      <c r="AB88" s="48">
        <v>0</v>
      </c>
      <c r="AC88" s="42">
        <v>11</v>
      </c>
      <c r="AD88" s="49">
        <v>0</v>
      </c>
      <c r="AE88" s="50" t="s">
        <v>88</v>
      </c>
      <c r="AF88" s="51">
        <f t="shared" si="89"/>
        <v>17162.189999999999</v>
      </c>
      <c r="AG88" s="51">
        <f t="shared" si="86"/>
        <v>10297.313999999998</v>
      </c>
      <c r="AH88" s="51">
        <f t="shared" si="90"/>
        <v>7912.16</v>
      </c>
      <c r="AI88" s="52">
        <f t="shared" si="93"/>
        <v>35371.663999999997</v>
      </c>
      <c r="AJ88" s="51">
        <f t="shared" si="88"/>
        <v>0</v>
      </c>
      <c r="AK88" s="51">
        <f t="shared" si="102"/>
        <v>7527.61</v>
      </c>
      <c r="AL88" s="32">
        <f t="shared" si="105"/>
        <v>0</v>
      </c>
      <c r="AM88" s="51">
        <f t="shared" si="91"/>
        <v>0</v>
      </c>
      <c r="AN88" s="51">
        <f t="shared" si="106"/>
        <v>4325.87</v>
      </c>
      <c r="AO88" s="94"/>
      <c r="AP88" s="51">
        <f t="shared" si="107"/>
        <v>0</v>
      </c>
      <c r="AQ88" s="51">
        <f t="shared" si="108"/>
        <v>0</v>
      </c>
      <c r="AR88" s="52">
        <f t="shared" si="94"/>
        <v>11853.48</v>
      </c>
      <c r="AS88" s="52">
        <f t="shared" si="122"/>
        <v>47225.144</v>
      </c>
      <c r="AT88" s="52">
        <f t="shared" si="95"/>
        <v>4132.2001</v>
      </c>
      <c r="AU88" s="51">
        <f t="shared" si="96"/>
        <v>11702.390683199999</v>
      </c>
      <c r="AV88" s="51">
        <f t="shared" si="109"/>
        <v>2727.252066</v>
      </c>
      <c r="AW88" s="51">
        <f t="shared" si="97"/>
        <v>297.51840720000001</v>
      </c>
      <c r="AX88" s="51">
        <f t="shared" si="110"/>
        <v>99.172802400000009</v>
      </c>
      <c r="AY88" s="51">
        <f t="shared" si="111"/>
        <v>0</v>
      </c>
      <c r="AZ88" s="51">
        <f t="shared" si="112"/>
        <v>0</v>
      </c>
      <c r="BA88" s="51">
        <f t="shared" si="113"/>
        <v>0</v>
      </c>
      <c r="BB88" s="51">
        <f t="shared" si="98"/>
        <v>818.17561980000005</v>
      </c>
      <c r="BC88" s="52">
        <f t="shared" si="100"/>
        <v>15644.5095786</v>
      </c>
      <c r="BD88" s="52">
        <f t="shared" si="101"/>
        <v>62869.653578600002</v>
      </c>
    </row>
    <row r="89" spans="1:56" ht="51" x14ac:dyDescent="0.25">
      <c r="A89" s="35" t="s">
        <v>303</v>
      </c>
      <c r="B89" s="36">
        <v>1</v>
      </c>
      <c r="C89" s="37">
        <v>9</v>
      </c>
      <c r="D89" s="38" t="s">
        <v>304</v>
      </c>
      <c r="E89" s="17">
        <v>6</v>
      </c>
      <c r="F89" s="39" t="str">
        <f t="shared" si="92"/>
        <v>ATS</v>
      </c>
      <c r="G89" s="40" t="str">
        <f t="shared" si="131"/>
        <v>Atención Social</v>
      </c>
      <c r="H89" s="40" t="str">
        <f t="shared" si="132"/>
        <v>Atención Social</v>
      </c>
      <c r="I89" s="40" t="str">
        <f t="shared" si="103"/>
        <v>Bienestar Social y ss. A la ciudadanía</v>
      </c>
      <c r="J89" s="41" t="s">
        <v>261</v>
      </c>
      <c r="K89" s="42" t="s">
        <v>84</v>
      </c>
      <c r="L89" s="42" t="s">
        <v>85</v>
      </c>
      <c r="M89" s="42" t="s">
        <v>85</v>
      </c>
      <c r="N89" s="42" t="s">
        <v>86</v>
      </c>
      <c r="O89" s="85"/>
      <c r="P89" s="43">
        <v>33683</v>
      </c>
      <c r="Q89" s="42"/>
      <c r="R89" s="70"/>
      <c r="S89" s="45" t="s">
        <v>61</v>
      </c>
      <c r="T89" s="42" t="s">
        <v>62</v>
      </c>
      <c r="U89" s="42"/>
      <c r="V89" s="42" t="s">
        <v>300</v>
      </c>
      <c r="W89" s="87"/>
      <c r="X89" s="87"/>
      <c r="Y89" s="42" t="str">
        <f t="shared" si="84"/>
        <v>II</v>
      </c>
      <c r="Z89" s="47">
        <v>7527.61</v>
      </c>
      <c r="AA89" s="47"/>
      <c r="AB89" s="48">
        <v>0</v>
      </c>
      <c r="AC89" s="42">
        <v>10</v>
      </c>
      <c r="AD89" s="49">
        <v>0</v>
      </c>
      <c r="AE89" s="50" t="s">
        <v>88</v>
      </c>
      <c r="AF89" s="51">
        <f t="shared" si="89"/>
        <v>17162.189999999999</v>
      </c>
      <c r="AG89" s="51">
        <f t="shared" si="86"/>
        <v>10297.313999999998</v>
      </c>
      <c r="AH89" s="51">
        <f t="shared" si="90"/>
        <v>7912.16</v>
      </c>
      <c r="AI89" s="52">
        <f t="shared" si="93"/>
        <v>35371.663999999997</v>
      </c>
      <c r="AJ89" s="51">
        <f t="shared" si="88"/>
        <v>0</v>
      </c>
      <c r="AK89" s="51">
        <f t="shared" si="102"/>
        <v>7527.61</v>
      </c>
      <c r="AL89" s="32">
        <f t="shared" si="105"/>
        <v>0</v>
      </c>
      <c r="AM89" s="51">
        <f t="shared" si="91"/>
        <v>0</v>
      </c>
      <c r="AN89" s="51">
        <f t="shared" si="106"/>
        <v>4325.87</v>
      </c>
      <c r="AO89" s="94"/>
      <c r="AP89" s="51">
        <f t="shared" si="107"/>
        <v>0</v>
      </c>
      <c r="AQ89" s="51">
        <f t="shared" si="108"/>
        <v>0</v>
      </c>
      <c r="AR89" s="52">
        <f t="shared" si="94"/>
        <v>11853.48</v>
      </c>
      <c r="AS89" s="52">
        <f t="shared" si="122"/>
        <v>47225.144</v>
      </c>
      <c r="AT89" s="52">
        <f t="shared" si="95"/>
        <v>4132.2001</v>
      </c>
      <c r="AU89" s="51">
        <f t="shared" si="96"/>
        <v>11702.390683199999</v>
      </c>
      <c r="AV89" s="51">
        <f t="shared" si="109"/>
        <v>2727.252066</v>
      </c>
      <c r="AW89" s="51">
        <f t="shared" si="97"/>
        <v>297.51840720000001</v>
      </c>
      <c r="AX89" s="51">
        <f t="shared" si="110"/>
        <v>99.172802400000009</v>
      </c>
      <c r="AY89" s="51">
        <f t="shared" si="111"/>
        <v>0</v>
      </c>
      <c r="AZ89" s="51">
        <f t="shared" si="112"/>
        <v>0</v>
      </c>
      <c r="BA89" s="51">
        <f t="shared" si="113"/>
        <v>0</v>
      </c>
      <c r="BB89" s="51">
        <f t="shared" si="98"/>
        <v>818.17561980000005</v>
      </c>
      <c r="BC89" s="52">
        <f t="shared" si="100"/>
        <v>15644.5095786</v>
      </c>
      <c r="BD89" s="52">
        <f t="shared" si="101"/>
        <v>62869.653578600002</v>
      </c>
    </row>
    <row r="90" spans="1:56" ht="51" x14ac:dyDescent="0.25">
      <c r="A90" s="35" t="s">
        <v>305</v>
      </c>
      <c r="B90" s="36">
        <v>1</v>
      </c>
      <c r="C90" s="37">
        <v>9</v>
      </c>
      <c r="D90" s="38" t="s">
        <v>306</v>
      </c>
      <c r="E90" s="17">
        <v>6</v>
      </c>
      <c r="F90" s="39" t="str">
        <f t="shared" si="92"/>
        <v>ATS</v>
      </c>
      <c r="G90" s="40" t="str">
        <f t="shared" si="131"/>
        <v>Atención Social</v>
      </c>
      <c r="H90" s="40" t="str">
        <f t="shared" si="132"/>
        <v>Atención Social</v>
      </c>
      <c r="I90" s="40" t="str">
        <f t="shared" si="103"/>
        <v>Bienestar Social y ss. A la ciudadanía</v>
      </c>
      <c r="J90" s="41" t="s">
        <v>261</v>
      </c>
      <c r="K90" s="42" t="s">
        <v>84</v>
      </c>
      <c r="L90" s="42" t="s">
        <v>85</v>
      </c>
      <c r="M90" s="42" t="s">
        <v>85</v>
      </c>
      <c r="N90" s="42" t="s">
        <v>86</v>
      </c>
      <c r="O90" s="85"/>
      <c r="P90" s="43">
        <v>33812</v>
      </c>
      <c r="Q90" s="42"/>
      <c r="R90" s="70"/>
      <c r="S90" s="45" t="s">
        <v>61</v>
      </c>
      <c r="T90" s="42" t="s">
        <v>62</v>
      </c>
      <c r="U90" s="42"/>
      <c r="V90" s="42" t="s">
        <v>300</v>
      </c>
      <c r="W90" s="87"/>
      <c r="X90" s="87"/>
      <c r="Y90" s="42" t="str">
        <f t="shared" si="84"/>
        <v>II</v>
      </c>
      <c r="Z90" s="47">
        <v>7527.61</v>
      </c>
      <c r="AA90" s="47"/>
      <c r="AB90" s="48">
        <v>0</v>
      </c>
      <c r="AC90" s="42">
        <v>10</v>
      </c>
      <c r="AD90" s="49">
        <v>0</v>
      </c>
      <c r="AE90" s="50" t="s">
        <v>88</v>
      </c>
      <c r="AF90" s="51">
        <f t="shared" si="89"/>
        <v>17162.189999999999</v>
      </c>
      <c r="AG90" s="51">
        <f t="shared" si="86"/>
        <v>10297.313999999998</v>
      </c>
      <c r="AH90" s="51">
        <f t="shared" si="90"/>
        <v>7912.16</v>
      </c>
      <c r="AI90" s="52">
        <f t="shared" si="93"/>
        <v>35371.663999999997</v>
      </c>
      <c r="AJ90" s="51">
        <f t="shared" si="88"/>
        <v>0</v>
      </c>
      <c r="AK90" s="51">
        <f t="shared" si="102"/>
        <v>7527.61</v>
      </c>
      <c r="AL90" s="32">
        <f t="shared" si="105"/>
        <v>0</v>
      </c>
      <c r="AM90" s="51">
        <f t="shared" si="91"/>
        <v>0</v>
      </c>
      <c r="AN90" s="51">
        <f t="shared" si="106"/>
        <v>4325.87</v>
      </c>
      <c r="AO90" s="94"/>
      <c r="AP90" s="51">
        <f t="shared" si="107"/>
        <v>0</v>
      </c>
      <c r="AQ90" s="51">
        <f t="shared" si="108"/>
        <v>0</v>
      </c>
      <c r="AR90" s="52">
        <f t="shared" si="94"/>
        <v>11853.48</v>
      </c>
      <c r="AS90" s="52">
        <f t="shared" si="122"/>
        <v>47225.144</v>
      </c>
      <c r="AT90" s="52">
        <f t="shared" si="95"/>
        <v>4132.2001</v>
      </c>
      <c r="AU90" s="51">
        <f t="shared" si="96"/>
        <v>11702.390683199999</v>
      </c>
      <c r="AV90" s="51">
        <f t="shared" si="109"/>
        <v>2727.252066</v>
      </c>
      <c r="AW90" s="51">
        <f t="shared" si="97"/>
        <v>297.51840720000001</v>
      </c>
      <c r="AX90" s="51">
        <f t="shared" si="110"/>
        <v>99.172802400000009</v>
      </c>
      <c r="AY90" s="51">
        <f t="shared" si="111"/>
        <v>0</v>
      </c>
      <c r="AZ90" s="51">
        <f t="shared" si="112"/>
        <v>0</v>
      </c>
      <c r="BA90" s="51">
        <f t="shared" si="113"/>
        <v>0</v>
      </c>
      <c r="BB90" s="51">
        <f t="shared" si="98"/>
        <v>818.17561980000005</v>
      </c>
      <c r="BC90" s="52">
        <f t="shared" si="100"/>
        <v>15644.5095786</v>
      </c>
      <c r="BD90" s="52">
        <f t="shared" si="101"/>
        <v>62869.653578600002</v>
      </c>
    </row>
    <row r="91" spans="1:56" ht="51" x14ac:dyDescent="0.25">
      <c r="A91" s="35" t="s">
        <v>307</v>
      </c>
      <c r="B91" s="36">
        <v>1</v>
      </c>
      <c r="C91" s="37">
        <v>9</v>
      </c>
      <c r="D91" s="38" t="s">
        <v>308</v>
      </c>
      <c r="E91" s="17">
        <v>6</v>
      </c>
      <c r="F91" s="39" t="str">
        <f t="shared" si="92"/>
        <v>ATS</v>
      </c>
      <c r="G91" s="40" t="str">
        <f t="shared" si="131"/>
        <v>Atención Social</v>
      </c>
      <c r="H91" s="40" t="str">
        <f t="shared" si="132"/>
        <v>Atención Social</v>
      </c>
      <c r="I91" s="40" t="str">
        <f t="shared" si="103"/>
        <v>Bienestar Social y ss. A la ciudadanía</v>
      </c>
      <c r="J91" s="41" t="s">
        <v>261</v>
      </c>
      <c r="K91" s="42" t="s">
        <v>84</v>
      </c>
      <c r="L91" s="42" t="s">
        <v>85</v>
      </c>
      <c r="M91" s="42" t="s">
        <v>85</v>
      </c>
      <c r="N91" s="42" t="s">
        <v>86</v>
      </c>
      <c r="O91" s="85"/>
      <c r="P91" s="43">
        <v>38147</v>
      </c>
      <c r="Q91" s="42"/>
      <c r="R91" s="75" t="s">
        <v>309</v>
      </c>
      <c r="S91" s="45" t="s">
        <v>61</v>
      </c>
      <c r="T91" s="42" t="s">
        <v>62</v>
      </c>
      <c r="U91" s="42"/>
      <c r="V91" s="42" t="s">
        <v>300</v>
      </c>
      <c r="W91" s="87"/>
      <c r="X91" s="87"/>
      <c r="Y91" s="42" t="str">
        <f t="shared" si="84"/>
        <v>II</v>
      </c>
      <c r="Z91" s="47">
        <v>7527.61</v>
      </c>
      <c r="AA91" s="47"/>
      <c r="AB91" s="48">
        <v>0</v>
      </c>
      <c r="AC91" s="42">
        <v>6</v>
      </c>
      <c r="AD91" s="49">
        <v>0</v>
      </c>
      <c r="AE91" s="50" t="s">
        <v>88</v>
      </c>
      <c r="AF91" s="51">
        <f t="shared" si="89"/>
        <v>17162.189999999999</v>
      </c>
      <c r="AG91" s="51">
        <f t="shared" si="86"/>
        <v>6130.3342679999996</v>
      </c>
      <c r="AH91" s="51">
        <f>IF(L91&lt;&gt;"",IF(L91="F",(VLOOKUP(Y91,EXTRA,2)+VLOOKUP(Y91,EXTRA,3)*#REF!)*2+VLOOKUP(X91,DATADESTINO,3),VLOOKUP(V91,LABORAL,8)),0)</f>
        <v>7912.16</v>
      </c>
      <c r="AI91" s="52">
        <f t="shared" si="93"/>
        <v>31204.684267999997</v>
      </c>
      <c r="AJ91" s="51">
        <f t="shared" si="88"/>
        <v>0</v>
      </c>
      <c r="AK91" s="51">
        <f t="shared" si="102"/>
        <v>7527.61</v>
      </c>
      <c r="AL91" s="32">
        <f t="shared" si="105"/>
        <v>0</v>
      </c>
      <c r="AM91" s="51">
        <f t="shared" si="91"/>
        <v>0</v>
      </c>
      <c r="AN91" s="51">
        <f t="shared" si="106"/>
        <v>4325.87</v>
      </c>
      <c r="AO91" s="94"/>
      <c r="AP91" s="51">
        <f t="shared" si="107"/>
        <v>0</v>
      </c>
      <c r="AQ91" s="51">
        <f t="shared" si="108"/>
        <v>0</v>
      </c>
      <c r="AR91" s="52">
        <f t="shared" si="94"/>
        <v>11853.48</v>
      </c>
      <c r="AS91" s="52">
        <f t="shared" si="122"/>
        <v>43058.164267999993</v>
      </c>
      <c r="AT91" s="52">
        <f t="shared" si="95"/>
        <v>3767.5893734499996</v>
      </c>
      <c r="AU91" s="51">
        <f t="shared" si="96"/>
        <v>10669.813105610399</v>
      </c>
      <c r="AV91" s="51">
        <f t="shared" si="109"/>
        <v>2486.6089864769997</v>
      </c>
      <c r="AW91" s="51">
        <f t="shared" si="97"/>
        <v>271.2664348884</v>
      </c>
      <c r="AX91" s="51">
        <f t="shared" si="110"/>
        <v>90.42214496279999</v>
      </c>
      <c r="AY91" s="51">
        <f t="shared" si="111"/>
        <v>0</v>
      </c>
      <c r="AZ91" s="51">
        <f t="shared" si="112"/>
        <v>0</v>
      </c>
      <c r="BA91" s="51">
        <f t="shared" si="113"/>
        <v>0</v>
      </c>
      <c r="BB91" s="51">
        <f t="shared" si="98"/>
        <v>745.9826959431</v>
      </c>
      <c r="BC91" s="52">
        <f t="shared" si="100"/>
        <v>14264.093367881698</v>
      </c>
      <c r="BD91" s="52">
        <f t="shared" si="101"/>
        <v>57322.257635881688</v>
      </c>
    </row>
    <row r="92" spans="1:56" ht="51" x14ac:dyDescent="0.25">
      <c r="A92" s="35" t="s">
        <v>310</v>
      </c>
      <c r="B92" s="36">
        <v>1</v>
      </c>
      <c r="C92" s="37">
        <v>9</v>
      </c>
      <c r="D92" s="38" t="s">
        <v>311</v>
      </c>
      <c r="E92" s="17">
        <v>6</v>
      </c>
      <c r="F92" s="39" t="str">
        <f t="shared" si="92"/>
        <v>ATS</v>
      </c>
      <c r="G92" s="40" t="str">
        <f t="shared" si="131"/>
        <v>Atención Social</v>
      </c>
      <c r="H92" s="40" t="str">
        <f t="shared" si="132"/>
        <v>Atención Social</v>
      </c>
      <c r="I92" s="40" t="str">
        <f t="shared" si="103"/>
        <v>Bienestar Social y ss. A la ciudadanía</v>
      </c>
      <c r="J92" s="41" t="s">
        <v>312</v>
      </c>
      <c r="K92" s="42" t="s">
        <v>84</v>
      </c>
      <c r="L92" s="42" t="s">
        <v>85</v>
      </c>
      <c r="M92" s="42" t="s">
        <v>85</v>
      </c>
      <c r="N92" s="42" t="s">
        <v>86</v>
      </c>
      <c r="O92" s="85"/>
      <c r="P92" s="43">
        <v>34142</v>
      </c>
      <c r="Q92" s="42"/>
      <c r="R92" s="70"/>
      <c r="S92" s="45" t="s">
        <v>61</v>
      </c>
      <c r="T92" s="42" t="s">
        <v>62</v>
      </c>
      <c r="U92" s="42"/>
      <c r="V92" s="42" t="s">
        <v>93</v>
      </c>
      <c r="W92" s="87"/>
      <c r="X92" s="87"/>
      <c r="Y92" s="42" t="str">
        <f t="shared" si="84"/>
        <v>III</v>
      </c>
      <c r="Z92" s="47">
        <v>6962.99</v>
      </c>
      <c r="AA92" s="47"/>
      <c r="AB92" s="48">
        <v>0</v>
      </c>
      <c r="AC92" s="42">
        <v>10</v>
      </c>
      <c r="AD92" s="49">
        <v>0</v>
      </c>
      <c r="AE92" s="50" t="s">
        <v>88</v>
      </c>
      <c r="AF92" s="51">
        <f t="shared" si="89"/>
        <v>14410.52</v>
      </c>
      <c r="AG92" s="51">
        <f t="shared" si="86"/>
        <v>8646.3119999999999</v>
      </c>
      <c r="AH92" s="51">
        <f>IF(L92&lt;&gt;"",IF(L92="F",(VLOOKUP(Y92,EXTRA,2)+VLOOKUP(Y92,EXTRA,3)*AC92)*2+VLOOKUP(X92,DATADESTINO,3),VLOOKUP(V92,LABORAL,8)),0)</f>
        <v>6783.59</v>
      </c>
      <c r="AI92" s="52">
        <f t="shared" si="93"/>
        <v>29840.422000000002</v>
      </c>
      <c r="AJ92" s="51">
        <f t="shared" si="88"/>
        <v>0</v>
      </c>
      <c r="AK92" s="51">
        <f t="shared" si="102"/>
        <v>6962.99</v>
      </c>
      <c r="AL92" s="32">
        <f t="shared" si="105"/>
        <v>0</v>
      </c>
      <c r="AM92" s="51">
        <f t="shared" si="91"/>
        <v>0</v>
      </c>
      <c r="AN92" s="51">
        <f t="shared" si="106"/>
        <v>3045.31</v>
      </c>
      <c r="AO92" s="94"/>
      <c r="AP92" s="51">
        <f t="shared" si="107"/>
        <v>0</v>
      </c>
      <c r="AQ92" s="51">
        <f t="shared" si="108"/>
        <v>0</v>
      </c>
      <c r="AR92" s="52">
        <f t="shared" si="94"/>
        <v>10008.299999999999</v>
      </c>
      <c r="AS92" s="52">
        <f t="shared" si="122"/>
        <v>39848.722000000002</v>
      </c>
      <c r="AT92" s="52">
        <f t="shared" si="95"/>
        <v>3486.7631750000005</v>
      </c>
      <c r="AU92" s="51">
        <f t="shared" si="96"/>
        <v>9874.5133115999997</v>
      </c>
      <c r="AV92" s="51">
        <f t="shared" si="109"/>
        <v>2301.2636955000007</v>
      </c>
      <c r="AW92" s="51">
        <f t="shared" si="97"/>
        <v>251.04694860000006</v>
      </c>
      <c r="AX92" s="51">
        <f t="shared" si="110"/>
        <v>83.682316200000017</v>
      </c>
      <c r="AY92" s="51">
        <f t="shared" si="111"/>
        <v>0</v>
      </c>
      <c r="AZ92" s="51">
        <f t="shared" si="112"/>
        <v>0</v>
      </c>
      <c r="BA92" s="51">
        <f t="shared" si="113"/>
        <v>0</v>
      </c>
      <c r="BB92" s="51">
        <f t="shared" si="98"/>
        <v>690.37910865000015</v>
      </c>
      <c r="BC92" s="52">
        <f t="shared" si="100"/>
        <v>13200.885380550002</v>
      </c>
      <c r="BD92" s="52">
        <f t="shared" si="101"/>
        <v>53049.607380550005</v>
      </c>
    </row>
    <row r="93" spans="1:56" ht="51" x14ac:dyDescent="0.25">
      <c r="A93" s="35" t="s">
        <v>313</v>
      </c>
      <c r="B93" s="36">
        <v>1</v>
      </c>
      <c r="C93" s="37">
        <v>9</v>
      </c>
      <c r="D93" s="38" t="s">
        <v>314</v>
      </c>
      <c r="E93" s="17">
        <v>6</v>
      </c>
      <c r="F93" s="39" t="str">
        <f t="shared" si="92"/>
        <v>ATS</v>
      </c>
      <c r="G93" s="40" t="str">
        <f t="shared" si="131"/>
        <v>Atención Social</v>
      </c>
      <c r="H93" s="40" t="str">
        <f t="shared" si="132"/>
        <v>Atención Social</v>
      </c>
      <c r="I93" s="40" t="str">
        <f t="shared" si="103"/>
        <v>Bienestar Social y ss. A la ciudadanía</v>
      </c>
      <c r="J93" s="41" t="s">
        <v>312</v>
      </c>
      <c r="K93" s="42" t="s">
        <v>84</v>
      </c>
      <c r="L93" s="42" t="s">
        <v>85</v>
      </c>
      <c r="M93" s="42" t="s">
        <v>85</v>
      </c>
      <c r="N93" s="42" t="s">
        <v>86</v>
      </c>
      <c r="O93" s="85"/>
      <c r="P93" s="43">
        <v>34523</v>
      </c>
      <c r="Q93" s="42"/>
      <c r="R93" s="70"/>
      <c r="S93" s="45" t="s">
        <v>61</v>
      </c>
      <c r="T93" s="42" t="s">
        <v>62</v>
      </c>
      <c r="U93" s="42"/>
      <c r="V93" s="42" t="s">
        <v>93</v>
      </c>
      <c r="W93" s="87"/>
      <c r="X93" s="87"/>
      <c r="Y93" s="42" t="str">
        <f t="shared" si="84"/>
        <v>III</v>
      </c>
      <c r="Z93" s="47">
        <v>6962.99</v>
      </c>
      <c r="AA93" s="47"/>
      <c r="AB93" s="48">
        <v>0</v>
      </c>
      <c r="AC93" s="42">
        <v>10</v>
      </c>
      <c r="AD93" s="49">
        <v>0</v>
      </c>
      <c r="AE93" s="50" t="s">
        <v>88</v>
      </c>
      <c r="AF93" s="51">
        <f t="shared" si="89"/>
        <v>14410.52</v>
      </c>
      <c r="AG93" s="51">
        <f t="shared" si="86"/>
        <v>8646.3119999999999</v>
      </c>
      <c r="AH93" s="51">
        <f>IF(L93&lt;&gt;"",IF(L93="F",(VLOOKUP(Y93,EXTRA,2)+VLOOKUP(Y93,EXTRA,3)*AC93)*2+VLOOKUP(X93,DATADESTINO,3),VLOOKUP(V93,LABORAL,8)),0)</f>
        <v>6783.59</v>
      </c>
      <c r="AI93" s="52">
        <f t="shared" si="93"/>
        <v>29840.422000000002</v>
      </c>
      <c r="AJ93" s="51">
        <f t="shared" si="88"/>
        <v>0</v>
      </c>
      <c r="AK93" s="51">
        <f t="shared" si="102"/>
        <v>6962.99</v>
      </c>
      <c r="AL93" s="32">
        <f t="shared" si="105"/>
        <v>0</v>
      </c>
      <c r="AM93" s="51">
        <f t="shared" si="91"/>
        <v>0</v>
      </c>
      <c r="AN93" s="51">
        <f t="shared" si="106"/>
        <v>3045.31</v>
      </c>
      <c r="AO93" s="94"/>
      <c r="AP93" s="51">
        <f t="shared" si="107"/>
        <v>0</v>
      </c>
      <c r="AQ93" s="51">
        <f t="shared" si="108"/>
        <v>0</v>
      </c>
      <c r="AR93" s="52">
        <f t="shared" si="94"/>
        <v>10008.299999999999</v>
      </c>
      <c r="AS93" s="52">
        <f t="shared" si="122"/>
        <v>39848.722000000002</v>
      </c>
      <c r="AT93" s="52">
        <f t="shared" si="95"/>
        <v>3486.7631750000005</v>
      </c>
      <c r="AU93" s="51">
        <f t="shared" si="96"/>
        <v>9874.5133115999997</v>
      </c>
      <c r="AV93" s="51">
        <f t="shared" si="109"/>
        <v>2301.2636955000007</v>
      </c>
      <c r="AW93" s="51">
        <f t="shared" si="97"/>
        <v>251.04694860000006</v>
      </c>
      <c r="AX93" s="51">
        <f t="shared" si="110"/>
        <v>83.682316200000017</v>
      </c>
      <c r="AY93" s="51">
        <f t="shared" si="111"/>
        <v>0</v>
      </c>
      <c r="AZ93" s="51">
        <f t="shared" si="112"/>
        <v>0</v>
      </c>
      <c r="BA93" s="51">
        <f t="shared" si="113"/>
        <v>0</v>
      </c>
      <c r="BB93" s="51">
        <f t="shared" si="98"/>
        <v>690.37910865000015</v>
      </c>
      <c r="BC93" s="52">
        <f t="shared" si="100"/>
        <v>13200.885380550002</v>
      </c>
      <c r="BD93" s="52">
        <f t="shared" si="101"/>
        <v>53049.607380550005</v>
      </c>
    </row>
    <row r="94" spans="1:56" ht="51" x14ac:dyDescent="0.25">
      <c r="A94" s="35" t="s">
        <v>315</v>
      </c>
      <c r="B94" s="36">
        <v>1</v>
      </c>
      <c r="C94" s="37">
        <v>9</v>
      </c>
      <c r="D94" s="38" t="s">
        <v>316</v>
      </c>
      <c r="E94" s="17">
        <v>7</v>
      </c>
      <c r="F94" s="39" t="str">
        <f t="shared" si="92"/>
        <v>MEN</v>
      </c>
      <c r="G94" s="40" t="str">
        <f t="shared" si="131"/>
        <v>Menores</v>
      </c>
      <c r="H94" s="40" t="str">
        <f t="shared" si="132"/>
        <v>Menores</v>
      </c>
      <c r="I94" s="40" t="str">
        <f t="shared" si="103"/>
        <v>Bienestar Social y ss. A la ciudadanía</v>
      </c>
      <c r="J94" s="41" t="s">
        <v>289</v>
      </c>
      <c r="K94" s="42" t="s">
        <v>84</v>
      </c>
      <c r="L94" s="42" t="s">
        <v>85</v>
      </c>
      <c r="M94" s="42" t="s">
        <v>85</v>
      </c>
      <c r="N94" s="42" t="s">
        <v>86</v>
      </c>
      <c r="O94" s="42"/>
      <c r="P94" s="43">
        <v>36488</v>
      </c>
      <c r="Q94" s="42"/>
      <c r="R94" s="42" t="s">
        <v>290</v>
      </c>
      <c r="S94" s="45" t="s">
        <v>61</v>
      </c>
      <c r="T94" s="42" t="s">
        <v>62</v>
      </c>
      <c r="U94" s="42"/>
      <c r="V94" s="42" t="s">
        <v>286</v>
      </c>
      <c r="W94" s="87"/>
      <c r="X94" s="87"/>
      <c r="Y94" s="42" t="str">
        <f t="shared" si="84"/>
        <v>I</v>
      </c>
      <c r="Z94" s="47">
        <v>7966.68</v>
      </c>
      <c r="AA94" s="47"/>
      <c r="AB94" s="48">
        <v>0</v>
      </c>
      <c r="AC94" s="42">
        <v>8</v>
      </c>
      <c r="AD94" s="49">
        <v>0</v>
      </c>
      <c r="AE94" s="50" t="s">
        <v>88</v>
      </c>
      <c r="AF94" s="51">
        <f t="shared" si="89"/>
        <v>21217.55</v>
      </c>
      <c r="AG94" s="51">
        <f t="shared" si="86"/>
        <v>12620.19874</v>
      </c>
      <c r="AH94" s="51">
        <f>IF(L94&lt;&gt;"",IF(L94="F",(VLOOKUP(Y94,EXTRA,2)+VLOOKUP(Y94,EXTRA,3)*AC94)*2+VLOOKUP(X94,DATADESTINO,3),VLOOKUP(V94,LABORAL,8)),0)</f>
        <v>10141.82</v>
      </c>
      <c r="AI94" s="52">
        <f t="shared" si="93"/>
        <v>43979.568739999995</v>
      </c>
      <c r="AJ94" s="51">
        <f t="shared" si="88"/>
        <v>0</v>
      </c>
      <c r="AK94" s="51">
        <f t="shared" si="102"/>
        <v>7966.68</v>
      </c>
      <c r="AL94" s="32">
        <f t="shared" si="105"/>
        <v>0</v>
      </c>
      <c r="AM94" s="51">
        <f t="shared" si="91"/>
        <v>0</v>
      </c>
      <c r="AN94" s="51">
        <f t="shared" si="106"/>
        <v>5016.07</v>
      </c>
      <c r="AO94" s="94"/>
      <c r="AP94" s="51">
        <f t="shared" si="107"/>
        <v>0</v>
      </c>
      <c r="AQ94" s="51">
        <f t="shared" si="108"/>
        <v>0</v>
      </c>
      <c r="AR94" s="52">
        <f t="shared" si="94"/>
        <v>12982.75</v>
      </c>
      <c r="AS94" s="52">
        <f t="shared" si="122"/>
        <v>56962.318739999995</v>
      </c>
      <c r="AT94" s="52">
        <f t="shared" si="95"/>
        <v>4700</v>
      </c>
      <c r="AU94" s="51">
        <f t="shared" si="96"/>
        <v>13310.400000000001</v>
      </c>
      <c r="AV94" s="51">
        <f t="shared" si="109"/>
        <v>3102</v>
      </c>
      <c r="AW94" s="51">
        <f t="shared" si="97"/>
        <v>338.4</v>
      </c>
      <c r="AX94" s="51">
        <f t="shared" si="110"/>
        <v>112.80000000000001</v>
      </c>
      <c r="AY94" s="51">
        <f t="shared" si="111"/>
        <v>0</v>
      </c>
      <c r="AZ94" s="51">
        <f t="shared" si="112"/>
        <v>0</v>
      </c>
      <c r="BA94" s="51">
        <f t="shared" si="113"/>
        <v>0</v>
      </c>
      <c r="BB94" s="51">
        <f t="shared" si="98"/>
        <v>930.59999999999991</v>
      </c>
      <c r="BC94" s="52">
        <f t="shared" si="100"/>
        <v>17794.2</v>
      </c>
      <c r="BD94" s="52">
        <f t="shared" si="101"/>
        <v>74756.51874</v>
      </c>
    </row>
    <row r="95" spans="1:56" ht="51" x14ac:dyDescent="0.25">
      <c r="A95" s="35" t="s">
        <v>317</v>
      </c>
      <c r="B95" s="36">
        <v>1</v>
      </c>
      <c r="C95" s="37">
        <v>9</v>
      </c>
      <c r="D95" s="38" t="s">
        <v>318</v>
      </c>
      <c r="E95" s="17">
        <v>7</v>
      </c>
      <c r="F95" s="39" t="str">
        <f t="shared" si="92"/>
        <v>MEN</v>
      </c>
      <c r="G95" s="40" t="str">
        <f t="shared" si="131"/>
        <v>Menores</v>
      </c>
      <c r="H95" s="40" t="str">
        <f t="shared" si="132"/>
        <v>Menores</v>
      </c>
      <c r="I95" s="40" t="str">
        <f t="shared" si="103"/>
        <v>Bienestar Social y ss. A la ciudadanía</v>
      </c>
      <c r="J95" s="41" t="s">
        <v>319</v>
      </c>
      <c r="K95" s="42" t="s">
        <v>84</v>
      </c>
      <c r="L95" s="42" t="s">
        <v>85</v>
      </c>
      <c r="M95" s="42" t="s">
        <v>85</v>
      </c>
      <c r="N95" s="42" t="s">
        <v>86</v>
      </c>
      <c r="O95" s="42"/>
      <c r="P95" s="43">
        <v>37303</v>
      </c>
      <c r="Q95" s="42"/>
      <c r="R95" s="75" t="s">
        <v>309</v>
      </c>
      <c r="S95" s="45" t="s">
        <v>61</v>
      </c>
      <c r="T95" s="42" t="s">
        <v>62</v>
      </c>
      <c r="U95" s="42"/>
      <c r="V95" s="42" t="s">
        <v>300</v>
      </c>
      <c r="W95" s="87"/>
      <c r="X95" s="87"/>
      <c r="Y95" s="42" t="str">
        <f t="shared" si="84"/>
        <v>II</v>
      </c>
      <c r="Z95" s="47">
        <v>7527.61</v>
      </c>
      <c r="AA95" s="47"/>
      <c r="AB95" s="48">
        <v>0</v>
      </c>
      <c r="AC95" s="101">
        <v>7</v>
      </c>
      <c r="AD95" s="49">
        <v>0</v>
      </c>
      <c r="AE95" s="50" t="s">
        <v>88</v>
      </c>
      <c r="AF95" s="51">
        <f t="shared" si="89"/>
        <v>17162.189999999999</v>
      </c>
      <c r="AG95" s="51">
        <f t="shared" si="86"/>
        <v>7983.8507879999997</v>
      </c>
      <c r="AH95" s="51">
        <f>IF(L95&lt;&gt;"",IF(L95="F",(VLOOKUP(Y95,EXTRA,2)+VLOOKUP(Y95,EXTRA,3)*AC90)*2+VLOOKUP(X95,DATADESTINO,3),VLOOKUP(V95,LABORAL,8)),0)</f>
        <v>7912.16</v>
      </c>
      <c r="AI95" s="52">
        <f t="shared" si="93"/>
        <v>33058.200788000002</v>
      </c>
      <c r="AJ95" s="51">
        <f t="shared" si="88"/>
        <v>0</v>
      </c>
      <c r="AK95" s="51">
        <f t="shared" si="102"/>
        <v>7527.61</v>
      </c>
      <c r="AL95" s="32">
        <f t="shared" si="105"/>
        <v>0</v>
      </c>
      <c r="AM95" s="51">
        <f t="shared" si="91"/>
        <v>0</v>
      </c>
      <c r="AN95" s="51">
        <f t="shared" si="106"/>
        <v>4325.87</v>
      </c>
      <c r="AO95" s="94"/>
      <c r="AP95" s="51">
        <f t="shared" si="107"/>
        <v>0</v>
      </c>
      <c r="AQ95" s="51">
        <f t="shared" si="108"/>
        <v>0</v>
      </c>
      <c r="AR95" s="52">
        <f t="shared" si="94"/>
        <v>11853.48</v>
      </c>
      <c r="AS95" s="52">
        <f t="shared" si="122"/>
        <v>44911.680787999998</v>
      </c>
      <c r="AT95" s="52">
        <f t="shared" si="95"/>
        <v>3929.7720689500002</v>
      </c>
      <c r="AU95" s="51">
        <f t="shared" si="96"/>
        <v>11129.114499266401</v>
      </c>
      <c r="AV95" s="51">
        <f t="shared" si="109"/>
        <v>2593.6495655070003</v>
      </c>
      <c r="AW95" s="51">
        <f t="shared" si="97"/>
        <v>282.94358896440002</v>
      </c>
      <c r="AX95" s="51">
        <f t="shared" si="110"/>
        <v>94.314529654799998</v>
      </c>
      <c r="AY95" s="51">
        <f t="shared" si="111"/>
        <v>0</v>
      </c>
      <c r="AZ95" s="51">
        <f t="shared" si="112"/>
        <v>0</v>
      </c>
      <c r="BA95" s="51">
        <f t="shared" si="113"/>
        <v>0</v>
      </c>
      <c r="BB95" s="51">
        <f t="shared" si="98"/>
        <v>778.09486965209999</v>
      </c>
      <c r="BC95" s="52">
        <f t="shared" si="100"/>
        <v>14878.117053044698</v>
      </c>
      <c r="BD95" s="52">
        <f t="shared" si="101"/>
        <v>59789.797841044696</v>
      </c>
    </row>
    <row r="96" spans="1:56" ht="51" x14ac:dyDescent="0.25">
      <c r="A96" s="35" t="s">
        <v>320</v>
      </c>
      <c r="B96" s="36">
        <v>1</v>
      </c>
      <c r="C96" s="37">
        <v>9</v>
      </c>
      <c r="D96" s="74" t="s">
        <v>132</v>
      </c>
      <c r="E96" s="17">
        <v>7</v>
      </c>
      <c r="F96" s="39" t="str">
        <f t="shared" si="92"/>
        <v>MEN</v>
      </c>
      <c r="G96" s="40" t="str">
        <f t="shared" si="131"/>
        <v>Menores</v>
      </c>
      <c r="H96" s="40" t="str">
        <f t="shared" si="132"/>
        <v>Menores</v>
      </c>
      <c r="I96" s="40" t="str">
        <f t="shared" si="103"/>
        <v>Bienestar Social y ss. A la ciudadanía</v>
      </c>
      <c r="J96" s="41" t="s">
        <v>321</v>
      </c>
      <c r="K96" s="42" t="s">
        <v>84</v>
      </c>
      <c r="L96" s="42" t="s">
        <v>85</v>
      </c>
      <c r="M96" s="42" t="s">
        <v>85</v>
      </c>
      <c r="N96" s="42" t="s">
        <v>86</v>
      </c>
      <c r="O96" s="42"/>
      <c r="P96" s="43"/>
      <c r="Q96" s="42"/>
      <c r="R96" s="75" t="s">
        <v>322</v>
      </c>
      <c r="S96" s="45" t="s">
        <v>61</v>
      </c>
      <c r="T96" s="42" t="s">
        <v>92</v>
      </c>
      <c r="U96" s="42"/>
      <c r="V96" s="42" t="s">
        <v>300</v>
      </c>
      <c r="W96" s="87"/>
      <c r="X96" s="87"/>
      <c r="Y96" s="42" t="str">
        <f t="shared" si="84"/>
        <v>II</v>
      </c>
      <c r="Z96" s="47">
        <v>7490.16</v>
      </c>
      <c r="AA96" s="47"/>
      <c r="AB96" s="48">
        <v>0</v>
      </c>
      <c r="AC96" s="42">
        <v>1</v>
      </c>
      <c r="AD96" s="49">
        <v>0</v>
      </c>
      <c r="AE96" s="50" t="s">
        <v>88</v>
      </c>
      <c r="AF96" s="51">
        <f t="shared" si="89"/>
        <v>17162.189999999999</v>
      </c>
      <c r="AG96" s="51">
        <f t="shared" si="86"/>
        <v>1112.1099119999999</v>
      </c>
      <c r="AH96" s="51">
        <f t="shared" ref="AH96:AH110" si="133">IF(L96&lt;&gt;"",IF(L96="F",(VLOOKUP(Y96,EXTRA,2)+VLOOKUP(Y96,EXTRA,3)*AC96)*2+VLOOKUP(X96,DATADESTINO,3),VLOOKUP(V96,LABORAL,8)),0)</f>
        <v>7912.16</v>
      </c>
      <c r="AI96" s="52">
        <f t="shared" si="93"/>
        <v>26186.459911999998</v>
      </c>
      <c r="AJ96" s="51">
        <f t="shared" si="88"/>
        <v>0</v>
      </c>
      <c r="AK96" s="51">
        <f t="shared" si="102"/>
        <v>7490.16</v>
      </c>
      <c r="AL96" s="32">
        <f t="shared" si="105"/>
        <v>0</v>
      </c>
      <c r="AM96" s="51">
        <f t="shared" si="91"/>
        <v>0</v>
      </c>
      <c r="AN96" s="51">
        <f t="shared" si="106"/>
        <v>4325.87</v>
      </c>
      <c r="AO96" s="94"/>
      <c r="AP96" s="51">
        <f t="shared" si="107"/>
        <v>0</v>
      </c>
      <c r="AQ96" s="51">
        <f t="shared" si="108"/>
        <v>0</v>
      </c>
      <c r="AR96" s="52">
        <f t="shared" si="94"/>
        <v>11816.029999999999</v>
      </c>
      <c r="AS96" s="52">
        <f t="shared" si="122"/>
        <v>38002.489911999997</v>
      </c>
      <c r="AT96" s="52">
        <f t="shared" si="95"/>
        <v>3325.2178672999999</v>
      </c>
      <c r="AU96" s="51">
        <f t="shared" si="96"/>
        <v>9417.0170001935985</v>
      </c>
      <c r="AV96" s="51">
        <f t="shared" si="109"/>
        <v>2194.643792418</v>
      </c>
      <c r="AW96" s="51">
        <f t="shared" si="97"/>
        <v>239.41568644559999</v>
      </c>
      <c r="AX96" s="51">
        <f t="shared" si="110"/>
        <v>79.805228815199996</v>
      </c>
      <c r="AY96" s="51">
        <f t="shared" si="111"/>
        <v>0</v>
      </c>
      <c r="AZ96" s="51">
        <f t="shared" si="112"/>
        <v>0</v>
      </c>
      <c r="BA96" s="51">
        <f t="shared" si="113"/>
        <v>0</v>
      </c>
      <c r="BB96" s="51">
        <f t="shared" si="98"/>
        <v>658.39313772540004</v>
      </c>
      <c r="BC96" s="52">
        <f t="shared" si="100"/>
        <v>12589.274845597796</v>
      </c>
      <c r="BD96" s="52">
        <f t="shared" si="101"/>
        <v>50591.76475759779</v>
      </c>
    </row>
    <row r="97" spans="1:56" ht="51" x14ac:dyDescent="0.25">
      <c r="A97" s="35" t="s">
        <v>323</v>
      </c>
      <c r="B97" s="36">
        <v>1</v>
      </c>
      <c r="C97" s="37">
        <v>9</v>
      </c>
      <c r="D97" s="38" t="s">
        <v>324</v>
      </c>
      <c r="E97" s="17">
        <v>7</v>
      </c>
      <c r="F97" s="39" t="str">
        <f t="shared" si="92"/>
        <v>MEN</v>
      </c>
      <c r="G97" s="40" t="str">
        <f t="shared" si="131"/>
        <v>Menores</v>
      </c>
      <c r="H97" s="40" t="str">
        <f t="shared" si="132"/>
        <v>Menores</v>
      </c>
      <c r="I97" s="40" t="str">
        <f t="shared" si="103"/>
        <v>Bienestar Social y ss. A la ciudadanía</v>
      </c>
      <c r="J97" s="41" t="s">
        <v>321</v>
      </c>
      <c r="K97" s="42" t="s">
        <v>84</v>
      </c>
      <c r="L97" s="42" t="s">
        <v>85</v>
      </c>
      <c r="M97" s="42" t="s">
        <v>85</v>
      </c>
      <c r="N97" s="42" t="s">
        <v>86</v>
      </c>
      <c r="O97" s="42"/>
      <c r="P97" s="43"/>
      <c r="Q97" s="42"/>
      <c r="R97" s="75" t="s">
        <v>322</v>
      </c>
      <c r="S97" s="45" t="s">
        <v>61</v>
      </c>
      <c r="T97" s="42" t="s">
        <v>62</v>
      </c>
      <c r="U97" s="42"/>
      <c r="V97" s="42" t="s">
        <v>300</v>
      </c>
      <c r="W97" s="87"/>
      <c r="X97" s="87"/>
      <c r="Y97" s="42" t="str">
        <f t="shared" si="84"/>
        <v>II</v>
      </c>
      <c r="Z97" s="47">
        <v>7527.61</v>
      </c>
      <c r="AA97" s="47"/>
      <c r="AB97" s="48">
        <v>0</v>
      </c>
      <c r="AC97" s="42">
        <v>6</v>
      </c>
      <c r="AD97" s="49">
        <v>0</v>
      </c>
      <c r="AE97" s="50" t="s">
        <v>88</v>
      </c>
      <c r="AF97" s="51">
        <f t="shared" si="89"/>
        <v>17162.189999999999</v>
      </c>
      <c r="AG97" s="51">
        <f t="shared" si="86"/>
        <v>6130.3342679999996</v>
      </c>
      <c r="AH97" s="51">
        <f t="shared" si="133"/>
        <v>7912.16</v>
      </c>
      <c r="AI97" s="52">
        <f t="shared" si="93"/>
        <v>31204.684267999997</v>
      </c>
      <c r="AJ97" s="51">
        <f t="shared" si="88"/>
        <v>0</v>
      </c>
      <c r="AK97" s="51">
        <f t="shared" si="102"/>
        <v>7527.61</v>
      </c>
      <c r="AL97" s="32">
        <f t="shared" si="105"/>
        <v>0</v>
      </c>
      <c r="AM97" s="51">
        <f t="shared" si="91"/>
        <v>0</v>
      </c>
      <c r="AN97" s="51">
        <f t="shared" si="106"/>
        <v>4325.87</v>
      </c>
      <c r="AO97" s="94"/>
      <c r="AP97" s="51">
        <f t="shared" si="107"/>
        <v>0</v>
      </c>
      <c r="AQ97" s="51">
        <f t="shared" si="108"/>
        <v>0</v>
      </c>
      <c r="AR97" s="52">
        <f t="shared" si="94"/>
        <v>11853.48</v>
      </c>
      <c r="AS97" s="52">
        <f t="shared" si="122"/>
        <v>43058.164267999993</v>
      </c>
      <c r="AT97" s="52">
        <f t="shared" si="95"/>
        <v>3767.5893734499996</v>
      </c>
      <c r="AU97" s="51">
        <f t="shared" si="96"/>
        <v>10669.813105610399</v>
      </c>
      <c r="AV97" s="51">
        <f t="shared" si="109"/>
        <v>2486.6089864769997</v>
      </c>
      <c r="AW97" s="51">
        <f t="shared" si="97"/>
        <v>271.2664348884</v>
      </c>
      <c r="AX97" s="51">
        <f t="shared" si="110"/>
        <v>90.42214496279999</v>
      </c>
      <c r="AY97" s="51">
        <f t="shared" si="111"/>
        <v>0</v>
      </c>
      <c r="AZ97" s="51">
        <f t="shared" si="112"/>
        <v>0</v>
      </c>
      <c r="BA97" s="51">
        <f t="shared" si="113"/>
        <v>0</v>
      </c>
      <c r="BB97" s="51">
        <f t="shared" si="98"/>
        <v>745.9826959431</v>
      </c>
      <c r="BC97" s="52">
        <f t="shared" si="100"/>
        <v>14264.093367881698</v>
      </c>
      <c r="BD97" s="52">
        <f t="shared" si="101"/>
        <v>57322.257635881688</v>
      </c>
    </row>
    <row r="98" spans="1:56" ht="51" x14ac:dyDescent="0.25">
      <c r="A98" s="35" t="s">
        <v>325</v>
      </c>
      <c r="B98" s="36">
        <v>1</v>
      </c>
      <c r="C98" s="37">
        <v>9</v>
      </c>
      <c r="D98" s="38" t="s">
        <v>326</v>
      </c>
      <c r="E98" s="17">
        <v>7</v>
      </c>
      <c r="F98" s="39" t="str">
        <f t="shared" si="92"/>
        <v>MEN</v>
      </c>
      <c r="G98" s="40" t="str">
        <f t="shared" si="131"/>
        <v>Menores</v>
      </c>
      <c r="H98" s="40" t="str">
        <f t="shared" si="132"/>
        <v>Menores</v>
      </c>
      <c r="I98" s="40" t="str">
        <f t="shared" si="103"/>
        <v>Bienestar Social y ss. A la ciudadanía</v>
      </c>
      <c r="J98" s="41" t="s">
        <v>321</v>
      </c>
      <c r="K98" s="42" t="s">
        <v>84</v>
      </c>
      <c r="L98" s="42" t="s">
        <v>85</v>
      </c>
      <c r="M98" s="42" t="s">
        <v>85</v>
      </c>
      <c r="N98" s="42" t="s">
        <v>86</v>
      </c>
      <c r="O98" s="42"/>
      <c r="P98" s="43">
        <v>36570</v>
      </c>
      <c r="Q98" s="42"/>
      <c r="R98" s="75" t="s">
        <v>322</v>
      </c>
      <c r="S98" s="45" t="s">
        <v>61</v>
      </c>
      <c r="T98" s="42" t="s">
        <v>62</v>
      </c>
      <c r="U98" s="42"/>
      <c r="V98" s="42" t="s">
        <v>300</v>
      </c>
      <c r="W98" s="87"/>
      <c r="X98" s="87"/>
      <c r="Y98" s="42" t="str">
        <f t="shared" si="84"/>
        <v>II</v>
      </c>
      <c r="Z98" s="47">
        <v>7527.61</v>
      </c>
      <c r="AA98" s="47"/>
      <c r="AB98" s="48">
        <v>0</v>
      </c>
      <c r="AC98" s="42">
        <v>8</v>
      </c>
      <c r="AD98" s="49">
        <v>0</v>
      </c>
      <c r="AE98" s="50" t="s">
        <v>88</v>
      </c>
      <c r="AF98" s="51">
        <f t="shared" si="89"/>
        <v>17162.189999999999</v>
      </c>
      <c r="AG98" s="51">
        <f t="shared" si="86"/>
        <v>10208.070612</v>
      </c>
      <c r="AH98" s="51">
        <f t="shared" si="133"/>
        <v>7912.16</v>
      </c>
      <c r="AI98" s="52">
        <f t="shared" si="93"/>
        <v>35282.420612000002</v>
      </c>
      <c r="AJ98" s="51">
        <f t="shared" si="88"/>
        <v>0</v>
      </c>
      <c r="AK98" s="51">
        <f t="shared" si="102"/>
        <v>7527.61</v>
      </c>
      <c r="AL98" s="32">
        <f t="shared" si="105"/>
        <v>0</v>
      </c>
      <c r="AM98" s="51">
        <f t="shared" si="91"/>
        <v>0</v>
      </c>
      <c r="AN98" s="51">
        <f t="shared" si="106"/>
        <v>4325.87</v>
      </c>
      <c r="AO98" s="94"/>
      <c r="AP98" s="51">
        <f t="shared" si="107"/>
        <v>0</v>
      </c>
      <c r="AQ98" s="51">
        <f t="shared" si="108"/>
        <v>0</v>
      </c>
      <c r="AR98" s="52">
        <f t="shared" si="94"/>
        <v>11853.48</v>
      </c>
      <c r="AS98" s="52">
        <f t="shared" si="122"/>
        <v>47135.900611999998</v>
      </c>
      <c r="AT98" s="52">
        <f t="shared" si="95"/>
        <v>4124.39130355</v>
      </c>
      <c r="AU98" s="51">
        <f t="shared" si="96"/>
        <v>11680.276171653599</v>
      </c>
      <c r="AV98" s="51">
        <f t="shared" si="109"/>
        <v>2722.0982603430002</v>
      </c>
      <c r="AW98" s="51">
        <f t="shared" si="97"/>
        <v>296.95617385560001</v>
      </c>
      <c r="AX98" s="51">
        <f t="shared" si="110"/>
        <v>98.985391285200009</v>
      </c>
      <c r="AY98" s="51">
        <f t="shared" si="111"/>
        <v>0</v>
      </c>
      <c r="AZ98" s="51">
        <f t="shared" si="112"/>
        <v>0</v>
      </c>
      <c r="BA98" s="51">
        <f t="shared" si="113"/>
        <v>0</v>
      </c>
      <c r="BB98" s="51">
        <f t="shared" si="98"/>
        <v>816.62947810290007</v>
      </c>
      <c r="BC98" s="52">
        <f t="shared" si="100"/>
        <v>15614.9454752403</v>
      </c>
      <c r="BD98" s="52">
        <f t="shared" si="101"/>
        <v>62750.846087240294</v>
      </c>
    </row>
    <row r="99" spans="1:56" ht="51" x14ac:dyDescent="0.25">
      <c r="A99" s="35" t="s">
        <v>327</v>
      </c>
      <c r="B99" s="36">
        <v>1</v>
      </c>
      <c r="C99" s="37">
        <v>9</v>
      </c>
      <c r="D99" s="38" t="s">
        <v>328</v>
      </c>
      <c r="E99" s="17">
        <v>6</v>
      </c>
      <c r="F99" s="39" t="str">
        <f t="shared" si="92"/>
        <v>ATS</v>
      </c>
      <c r="G99" s="40" t="str">
        <f t="shared" si="131"/>
        <v>Atención Social</v>
      </c>
      <c r="H99" s="40" t="str">
        <f t="shared" si="132"/>
        <v>Atención Social</v>
      </c>
      <c r="I99" s="40" t="str">
        <f t="shared" si="103"/>
        <v>Bienestar Social y ss. A la ciudadanía</v>
      </c>
      <c r="J99" s="41" t="s">
        <v>329</v>
      </c>
      <c r="K99" s="42" t="s">
        <v>84</v>
      </c>
      <c r="L99" s="42" t="s">
        <v>85</v>
      </c>
      <c r="M99" s="42" t="s">
        <v>85</v>
      </c>
      <c r="N99" s="42" t="s">
        <v>86</v>
      </c>
      <c r="O99" s="85"/>
      <c r="P99" s="43"/>
      <c r="Q99" s="42"/>
      <c r="R99" s="102" t="s">
        <v>61</v>
      </c>
      <c r="S99" s="45" t="s">
        <v>61</v>
      </c>
      <c r="T99" s="42" t="s">
        <v>62</v>
      </c>
      <c r="U99" s="42"/>
      <c r="V99" s="42" t="s">
        <v>93</v>
      </c>
      <c r="W99" s="87"/>
      <c r="X99" s="87"/>
      <c r="Y99" s="42" t="str">
        <f t="shared" si="84"/>
        <v>III</v>
      </c>
      <c r="Z99" s="47">
        <v>5143.84</v>
      </c>
      <c r="AA99" s="47"/>
      <c r="AB99" s="48">
        <v>0</v>
      </c>
      <c r="AC99" s="42">
        <v>10</v>
      </c>
      <c r="AD99" s="49">
        <v>0</v>
      </c>
      <c r="AE99" s="50" t="s">
        <v>65</v>
      </c>
      <c r="AF99" s="51">
        <f t="shared" si="89"/>
        <v>14410.52</v>
      </c>
      <c r="AG99" s="51">
        <f t="shared" si="86"/>
        <v>8646.3119999999999</v>
      </c>
      <c r="AH99" s="51">
        <f t="shared" si="133"/>
        <v>6783.59</v>
      </c>
      <c r="AI99" s="52">
        <f t="shared" si="93"/>
        <v>29840.422000000002</v>
      </c>
      <c r="AJ99" s="51">
        <f t="shared" si="88"/>
        <v>0</v>
      </c>
      <c r="AK99" s="82">
        <f t="shared" si="102"/>
        <v>5143.84</v>
      </c>
      <c r="AL99" s="32">
        <f t="shared" si="105"/>
        <v>0</v>
      </c>
      <c r="AM99" s="51">
        <f t="shared" si="91"/>
        <v>0</v>
      </c>
      <c r="AN99" s="51">
        <f t="shared" si="106"/>
        <v>3045.31</v>
      </c>
      <c r="AO99" s="94"/>
      <c r="AP99" s="82">
        <f t="shared" si="107"/>
        <v>0</v>
      </c>
      <c r="AQ99" s="82">
        <f t="shared" si="108"/>
        <v>0</v>
      </c>
      <c r="AR99" s="52">
        <f t="shared" si="94"/>
        <v>8189.15</v>
      </c>
      <c r="AS99" s="83">
        <f t="shared" si="122"/>
        <v>38029.572</v>
      </c>
      <c r="AT99" s="52">
        <f t="shared" si="95"/>
        <v>3327.5875500000002</v>
      </c>
      <c r="AU99" s="82">
        <f t="shared" si="96"/>
        <v>9423.7279416000001</v>
      </c>
      <c r="AV99" s="82">
        <f t="shared" si="109"/>
        <v>2196.2077830000003</v>
      </c>
      <c r="AW99" s="82">
        <f t="shared" si="97"/>
        <v>239.58630360000004</v>
      </c>
      <c r="AX99" s="82">
        <f t="shared" si="110"/>
        <v>79.862101199999998</v>
      </c>
      <c r="AY99" s="82">
        <f t="shared" si="111"/>
        <v>0</v>
      </c>
      <c r="AZ99" s="51">
        <f t="shared" si="112"/>
        <v>0</v>
      </c>
      <c r="BA99" s="82">
        <f t="shared" si="113"/>
        <v>0</v>
      </c>
      <c r="BB99" s="82">
        <f t="shared" si="98"/>
        <v>598.96575900000005</v>
      </c>
      <c r="BC99" s="83">
        <f t="shared" si="100"/>
        <v>12538.3498884</v>
      </c>
      <c r="BD99" s="83">
        <f t="shared" si="101"/>
        <v>50567.9218884</v>
      </c>
    </row>
    <row r="100" spans="1:56" ht="51" x14ac:dyDescent="0.25">
      <c r="A100" s="35" t="s">
        <v>330</v>
      </c>
      <c r="B100" s="36">
        <v>1</v>
      </c>
      <c r="C100" s="37">
        <v>9</v>
      </c>
      <c r="D100" s="38" t="s">
        <v>331</v>
      </c>
      <c r="E100" s="17">
        <v>6</v>
      </c>
      <c r="F100" s="39" t="str">
        <f t="shared" si="92"/>
        <v>ATS</v>
      </c>
      <c r="G100" s="40" t="str">
        <f t="shared" si="131"/>
        <v>Atención Social</v>
      </c>
      <c r="H100" s="40" t="str">
        <f t="shared" si="132"/>
        <v>Atención Social</v>
      </c>
      <c r="I100" s="40" t="str">
        <f t="shared" si="103"/>
        <v>Bienestar Social y ss. A la ciudadanía</v>
      </c>
      <c r="J100" s="41" t="s">
        <v>319</v>
      </c>
      <c r="K100" s="42" t="s">
        <v>84</v>
      </c>
      <c r="L100" s="42" t="s">
        <v>85</v>
      </c>
      <c r="M100" s="42" t="s">
        <v>85</v>
      </c>
      <c r="N100" s="42" t="s">
        <v>86</v>
      </c>
      <c r="O100" s="42"/>
      <c r="P100" s="103"/>
      <c r="Q100" s="42"/>
      <c r="R100" s="75" t="s">
        <v>309</v>
      </c>
      <c r="S100" s="45" t="s">
        <v>61</v>
      </c>
      <c r="T100" s="42" t="s">
        <v>62</v>
      </c>
      <c r="U100" s="42"/>
      <c r="V100" s="42" t="s">
        <v>300</v>
      </c>
      <c r="W100" s="87"/>
      <c r="X100" s="87"/>
      <c r="Y100" s="42" t="str">
        <f t="shared" si="84"/>
        <v>II</v>
      </c>
      <c r="Z100" s="47">
        <v>7527.61</v>
      </c>
      <c r="AA100" s="47"/>
      <c r="AB100" s="48">
        <v>0</v>
      </c>
      <c r="AC100" s="42">
        <v>6</v>
      </c>
      <c r="AD100" s="49">
        <v>0</v>
      </c>
      <c r="AE100" s="50" t="s">
        <v>65</v>
      </c>
      <c r="AF100" s="51">
        <f t="shared" si="89"/>
        <v>17162.189999999999</v>
      </c>
      <c r="AG100" s="51">
        <f t="shared" si="86"/>
        <v>6130.3342679999996</v>
      </c>
      <c r="AH100" s="51">
        <f t="shared" si="133"/>
        <v>7912.16</v>
      </c>
      <c r="AI100" s="52">
        <f t="shared" si="93"/>
        <v>31204.684267999997</v>
      </c>
      <c r="AJ100" s="51">
        <f t="shared" si="88"/>
        <v>0</v>
      </c>
      <c r="AK100" s="51">
        <f t="shared" si="102"/>
        <v>7527.61</v>
      </c>
      <c r="AL100" s="32">
        <f t="shared" si="105"/>
        <v>0</v>
      </c>
      <c r="AM100" s="51">
        <f t="shared" si="91"/>
        <v>0</v>
      </c>
      <c r="AN100" s="51">
        <f t="shared" si="106"/>
        <v>4325.87</v>
      </c>
      <c r="AO100" s="94"/>
      <c r="AP100" s="51">
        <f t="shared" si="107"/>
        <v>0</v>
      </c>
      <c r="AQ100" s="51">
        <f t="shared" si="108"/>
        <v>0</v>
      </c>
      <c r="AR100" s="52">
        <f t="shared" si="94"/>
        <v>11853.48</v>
      </c>
      <c r="AS100" s="73">
        <f t="shared" si="122"/>
        <v>43058.164267999993</v>
      </c>
      <c r="AT100" s="52">
        <f t="shared" si="95"/>
        <v>3767.5893734499996</v>
      </c>
      <c r="AU100" s="51">
        <f t="shared" si="96"/>
        <v>10669.813105610399</v>
      </c>
      <c r="AV100" s="51">
        <f t="shared" si="109"/>
        <v>2486.6089864769997</v>
      </c>
      <c r="AW100" s="51">
        <f t="shared" si="97"/>
        <v>271.2664348884</v>
      </c>
      <c r="AX100" s="51">
        <f t="shared" si="110"/>
        <v>90.42214496279999</v>
      </c>
      <c r="AY100" s="51">
        <f t="shared" si="111"/>
        <v>0</v>
      </c>
      <c r="AZ100" s="51">
        <f t="shared" si="112"/>
        <v>0</v>
      </c>
      <c r="BA100" s="51">
        <f t="shared" si="113"/>
        <v>0</v>
      </c>
      <c r="BB100" s="51">
        <f t="shared" si="98"/>
        <v>678.16608722099988</v>
      </c>
      <c r="BC100" s="73">
        <f t="shared" si="100"/>
        <v>14196.276759159598</v>
      </c>
      <c r="BD100" s="73">
        <f t="shared" si="101"/>
        <v>57254.441027159592</v>
      </c>
    </row>
    <row r="101" spans="1:56" ht="51" x14ac:dyDescent="0.25">
      <c r="A101" s="35" t="s">
        <v>332</v>
      </c>
      <c r="B101" s="36">
        <v>1</v>
      </c>
      <c r="C101" s="37">
        <v>9</v>
      </c>
      <c r="D101" s="74" t="s">
        <v>333</v>
      </c>
      <c r="E101" s="17">
        <v>7</v>
      </c>
      <c r="F101" s="39" t="str">
        <f t="shared" si="92"/>
        <v>MEN</v>
      </c>
      <c r="G101" s="40" t="str">
        <f t="shared" si="131"/>
        <v>Menores</v>
      </c>
      <c r="H101" s="40" t="str">
        <f t="shared" si="132"/>
        <v>Menores</v>
      </c>
      <c r="I101" s="40" t="str">
        <f t="shared" si="103"/>
        <v>Bienestar Social y ss. A la ciudadanía</v>
      </c>
      <c r="J101" s="41" t="s">
        <v>321</v>
      </c>
      <c r="K101" s="42" t="s">
        <v>84</v>
      </c>
      <c r="L101" s="42" t="s">
        <v>85</v>
      </c>
      <c r="M101" s="42" t="s">
        <v>85</v>
      </c>
      <c r="N101" s="42" t="s">
        <v>86</v>
      </c>
      <c r="O101" s="42"/>
      <c r="P101" s="43"/>
      <c r="Q101" s="42"/>
      <c r="R101" s="75" t="s">
        <v>322</v>
      </c>
      <c r="S101" s="45" t="s">
        <v>61</v>
      </c>
      <c r="T101" s="42" t="s">
        <v>92</v>
      </c>
      <c r="U101" s="42"/>
      <c r="V101" s="42" t="s">
        <v>300</v>
      </c>
      <c r="W101" s="87"/>
      <c r="X101" s="87"/>
      <c r="Y101" s="42" t="str">
        <f t="shared" si="84"/>
        <v>II</v>
      </c>
      <c r="Z101" s="47">
        <v>7527.61</v>
      </c>
      <c r="AA101" s="47"/>
      <c r="AB101" s="48">
        <v>0</v>
      </c>
      <c r="AC101" s="42">
        <v>1</v>
      </c>
      <c r="AD101" s="49"/>
      <c r="AE101" s="50" t="s">
        <v>88</v>
      </c>
      <c r="AF101" s="51">
        <f t="shared" si="89"/>
        <v>17162.189999999999</v>
      </c>
      <c r="AG101" s="51">
        <f t="shared" si="86"/>
        <v>1112.1099119999999</v>
      </c>
      <c r="AH101" s="51">
        <f t="shared" si="133"/>
        <v>7912.16</v>
      </c>
      <c r="AI101" s="52">
        <f t="shared" si="93"/>
        <v>26186.459911999998</v>
      </c>
      <c r="AJ101" s="51"/>
      <c r="AK101" s="51">
        <f t="shared" si="102"/>
        <v>7527.61</v>
      </c>
      <c r="AL101" s="32"/>
      <c r="AM101" s="51"/>
      <c r="AN101" s="51">
        <f t="shared" si="106"/>
        <v>4325.87</v>
      </c>
      <c r="AO101" s="94"/>
      <c r="AP101" s="51"/>
      <c r="AQ101" s="51"/>
      <c r="AR101" s="52">
        <f t="shared" si="94"/>
        <v>11853.48</v>
      </c>
      <c r="AS101" s="73">
        <f t="shared" si="122"/>
        <v>38039.939912000002</v>
      </c>
      <c r="AT101" s="52">
        <f t="shared" si="95"/>
        <v>3328.4947423000003</v>
      </c>
      <c r="AU101" s="51">
        <f t="shared" si="96"/>
        <v>9426.2971101936</v>
      </c>
      <c r="AV101" s="51">
        <f t="shared" si="109"/>
        <v>2196.8065299180003</v>
      </c>
      <c r="AW101" s="51">
        <f t="shared" si="97"/>
        <v>239.65162144560003</v>
      </c>
      <c r="AX101" s="51">
        <f t="shared" si="110"/>
        <v>79.883873815200005</v>
      </c>
      <c r="AY101" s="51"/>
      <c r="AZ101" s="51">
        <f t="shared" si="112"/>
        <v>0</v>
      </c>
      <c r="BA101" s="51"/>
      <c r="BB101" s="51">
        <f t="shared" si="98"/>
        <v>659.04195897540012</v>
      </c>
      <c r="BC101" s="73">
        <f t="shared" si="100"/>
        <v>12601.681094347801</v>
      </c>
      <c r="BD101" s="73">
        <f t="shared" si="101"/>
        <v>50641.621006347807</v>
      </c>
    </row>
    <row r="102" spans="1:56" ht="56.25" x14ac:dyDescent="0.25">
      <c r="A102" s="35" t="s">
        <v>334</v>
      </c>
      <c r="B102" s="36">
        <v>1</v>
      </c>
      <c r="C102" s="37">
        <v>9</v>
      </c>
      <c r="D102" s="74" t="s">
        <v>335</v>
      </c>
      <c r="E102" s="17">
        <v>6</v>
      </c>
      <c r="F102" s="39" t="str">
        <f t="shared" si="92"/>
        <v>ATS</v>
      </c>
      <c r="G102" s="40" t="str">
        <f t="shared" si="131"/>
        <v>Atención Social</v>
      </c>
      <c r="H102" s="40" t="str">
        <f t="shared" si="132"/>
        <v>Atención Social</v>
      </c>
      <c r="I102" s="40" t="str">
        <f t="shared" si="103"/>
        <v>Bienestar Social y ss. A la ciudadanía</v>
      </c>
      <c r="J102" s="41" t="s">
        <v>336</v>
      </c>
      <c r="K102" s="42" t="s">
        <v>84</v>
      </c>
      <c r="L102" s="42" t="s">
        <v>85</v>
      </c>
      <c r="M102" s="42" t="s">
        <v>85</v>
      </c>
      <c r="N102" s="42" t="s">
        <v>86</v>
      </c>
      <c r="O102" s="104"/>
      <c r="P102" s="43">
        <v>44958</v>
      </c>
      <c r="Q102" s="105"/>
      <c r="R102" s="102" t="s">
        <v>61</v>
      </c>
      <c r="S102" s="45" t="s">
        <v>61</v>
      </c>
      <c r="T102" s="42" t="s">
        <v>92</v>
      </c>
      <c r="U102" s="105"/>
      <c r="V102" s="42" t="s">
        <v>93</v>
      </c>
      <c r="W102" s="87"/>
      <c r="X102" s="87"/>
      <c r="Y102" s="42" t="str">
        <f t="shared" si="84"/>
        <v>III</v>
      </c>
      <c r="Z102" s="47">
        <v>0</v>
      </c>
      <c r="AA102" s="47"/>
      <c r="AB102" s="48">
        <v>0</v>
      </c>
      <c r="AC102" s="42"/>
      <c r="AD102" s="49">
        <v>0</v>
      </c>
      <c r="AE102" s="50" t="s">
        <v>88</v>
      </c>
      <c r="AF102" s="51">
        <f t="shared" si="89"/>
        <v>14410.52</v>
      </c>
      <c r="AG102" s="51">
        <f t="shared" si="86"/>
        <v>0</v>
      </c>
      <c r="AH102" s="51">
        <f t="shared" si="133"/>
        <v>6783.59</v>
      </c>
      <c r="AI102" s="52">
        <f t="shared" si="93"/>
        <v>21194.11</v>
      </c>
      <c r="AJ102" s="51">
        <f t="shared" ref="AJ102:AJ109" si="134">IF(L102&lt;&gt;"",IF(L102="F",VLOOKUP(NIVEL2,DATADESTINO,2,FALSE),0),0)</f>
        <v>0</v>
      </c>
      <c r="AK102" s="82">
        <f t="shared" si="102"/>
        <v>0</v>
      </c>
      <c r="AL102" s="32">
        <f>IF(L102&lt;&gt;"",AA102,0)*B102</f>
        <v>0</v>
      </c>
      <c r="AM102" s="51">
        <f t="shared" ref="AM102:AM125" si="135">IF(L102&lt;&gt;"",IF(L102="F",VLOOKUP(GRUPO,DATABASICAS,4,FALSE),0),0)</f>
        <v>0</v>
      </c>
      <c r="AN102" s="51">
        <f t="shared" si="106"/>
        <v>3045.31</v>
      </c>
      <c r="AO102" s="94"/>
      <c r="AP102" s="82">
        <f t="shared" ref="AP102:AP155" si="136">IF(AB102&lt;&gt;"",AB102,0)</f>
        <v>0</v>
      </c>
      <c r="AQ102" s="82">
        <f>IF(L102&lt;&gt;"",IF(L102="L",VLOOKUP(V102,LABORAL,7),0),0)</f>
        <v>0</v>
      </c>
      <c r="AR102" s="52">
        <f t="shared" si="94"/>
        <v>3045.31</v>
      </c>
      <c r="AS102" s="83">
        <f t="shared" si="122"/>
        <v>24239.420000000002</v>
      </c>
      <c r="AT102" s="52">
        <f t="shared" si="95"/>
        <v>2120.9492500000001</v>
      </c>
      <c r="AU102" s="82">
        <f t="shared" si="96"/>
        <v>6006.528276</v>
      </c>
      <c r="AV102" s="82">
        <f t="shared" si="109"/>
        <v>1399.8265050000002</v>
      </c>
      <c r="AW102" s="82">
        <f t="shared" si="97"/>
        <v>152.70834600000001</v>
      </c>
      <c r="AX102" s="82">
        <f t="shared" si="110"/>
        <v>50.902782000000002</v>
      </c>
      <c r="AY102" s="82">
        <f t="shared" ref="AY102:AY125" si="137">IF(L102="F",VLOOKUP(M102,SSFUNCIONARIOS,7)*AU102*-1,0)</f>
        <v>0</v>
      </c>
      <c r="AZ102" s="51">
        <f t="shared" si="112"/>
        <v>0</v>
      </c>
      <c r="BA102" s="82">
        <f t="shared" ref="BA102:BA125" si="138">IF(L102="F",VLOOKUP(M102,SSFUNCIONARIOS,8)*AT102*12,0)</f>
        <v>0</v>
      </c>
      <c r="BB102" s="82">
        <f t="shared" si="98"/>
        <v>419.94795150000004</v>
      </c>
      <c r="BC102" s="83">
        <f t="shared" si="100"/>
        <v>8029.9138605000007</v>
      </c>
      <c r="BD102" s="83">
        <f t="shared" si="101"/>
        <v>32269.333860500003</v>
      </c>
    </row>
    <row r="103" spans="1:56" ht="135" x14ac:dyDescent="0.25">
      <c r="A103" s="35" t="s">
        <v>337</v>
      </c>
      <c r="B103" s="36">
        <v>1</v>
      </c>
      <c r="C103" s="37">
        <v>10</v>
      </c>
      <c r="D103" s="38" t="s">
        <v>338</v>
      </c>
      <c r="E103" s="17">
        <v>9</v>
      </c>
      <c r="F103" s="39" t="str">
        <f t="shared" si="92"/>
        <v>CUL</v>
      </c>
      <c r="G103" s="40" t="s">
        <v>167</v>
      </c>
      <c r="H103" s="40" t="s">
        <v>167</v>
      </c>
      <c r="I103" s="40" t="str">
        <f t="shared" si="103"/>
        <v>Educación, Cultura y Juventud</v>
      </c>
      <c r="J103" s="41" t="s">
        <v>339</v>
      </c>
      <c r="K103" s="42" t="s">
        <v>84</v>
      </c>
      <c r="L103" s="42" t="s">
        <v>58</v>
      </c>
      <c r="M103" s="42" t="s">
        <v>98</v>
      </c>
      <c r="N103" s="42" t="s">
        <v>86</v>
      </c>
      <c r="O103" s="85" t="s">
        <v>175</v>
      </c>
      <c r="P103" s="43"/>
      <c r="Q103" s="42" t="s">
        <v>239</v>
      </c>
      <c r="R103" s="42" t="s">
        <v>285</v>
      </c>
      <c r="S103" s="45" t="s">
        <v>61</v>
      </c>
      <c r="T103" s="42" t="s">
        <v>62</v>
      </c>
      <c r="U103" s="42" t="s">
        <v>340</v>
      </c>
      <c r="V103" s="42" t="s">
        <v>100</v>
      </c>
      <c r="W103" s="71">
        <v>28</v>
      </c>
      <c r="X103" s="71">
        <v>28</v>
      </c>
      <c r="Y103" s="42" t="str">
        <f t="shared" si="84"/>
        <v>A1</v>
      </c>
      <c r="Z103" s="47">
        <v>21757.52</v>
      </c>
      <c r="AA103" s="106"/>
      <c r="AB103" s="48">
        <v>0</v>
      </c>
      <c r="AC103" s="42">
        <v>6</v>
      </c>
      <c r="AD103" s="49">
        <v>0</v>
      </c>
      <c r="AE103" s="50" t="s">
        <v>65</v>
      </c>
      <c r="AF103" s="51">
        <f t="shared" si="89"/>
        <v>15845.9</v>
      </c>
      <c r="AG103" s="51">
        <f t="shared" si="86"/>
        <v>3659.5199999999995</v>
      </c>
      <c r="AH103" s="51">
        <f t="shared" si="133"/>
        <v>3959.79</v>
      </c>
      <c r="AI103" s="52">
        <f t="shared" si="93"/>
        <v>23465.21</v>
      </c>
      <c r="AJ103" s="51">
        <f t="shared" si="134"/>
        <v>11721.04</v>
      </c>
      <c r="AK103" s="51">
        <f t="shared" si="102"/>
        <v>21757.52</v>
      </c>
      <c r="AL103" s="32">
        <f>IF(L103&lt;&gt;"",AA103,0)*B103</f>
        <v>0</v>
      </c>
      <c r="AM103" s="51">
        <f t="shared" si="135"/>
        <v>2451.38</v>
      </c>
      <c r="AN103" s="51">
        <f t="shared" si="106"/>
        <v>0</v>
      </c>
      <c r="AO103" s="51">
        <f>IF(L103&lt;&gt;"",IF(L103="L",VLOOKUP(V103,LABORAL,6),0),0)</f>
        <v>0</v>
      </c>
      <c r="AP103" s="51">
        <f t="shared" si="136"/>
        <v>0</v>
      </c>
      <c r="AQ103" s="51">
        <f>IF(L103&lt;&gt;"",IF(L103="L",VLOOKUP(V103,LABORAL,7),0),0)</f>
        <v>0</v>
      </c>
      <c r="AR103" s="52">
        <f t="shared" si="94"/>
        <v>35929.939999999995</v>
      </c>
      <c r="AS103" s="52">
        <f t="shared" si="122"/>
        <v>59395.149999999994</v>
      </c>
      <c r="AT103" s="52">
        <f t="shared" si="95"/>
        <v>4700</v>
      </c>
      <c r="AU103" s="51">
        <f t="shared" si="96"/>
        <v>13310.400000000001</v>
      </c>
      <c r="AV103" s="51">
        <f t="shared" si="109"/>
        <v>0</v>
      </c>
      <c r="AW103" s="51">
        <f t="shared" si="97"/>
        <v>338.4</v>
      </c>
      <c r="AX103" s="51">
        <f t="shared" si="110"/>
        <v>0</v>
      </c>
      <c r="AY103" s="51">
        <f t="shared" si="137"/>
        <v>0</v>
      </c>
      <c r="AZ103" s="51">
        <f t="shared" si="112"/>
        <v>0</v>
      </c>
      <c r="BA103" s="51">
        <f t="shared" si="138"/>
        <v>0</v>
      </c>
      <c r="BB103" s="51">
        <f t="shared" si="98"/>
        <v>846</v>
      </c>
      <c r="BC103" s="52">
        <f t="shared" si="100"/>
        <v>14494.800000000001</v>
      </c>
      <c r="BD103" s="52">
        <f t="shared" si="101"/>
        <v>73889.95</v>
      </c>
    </row>
    <row r="104" spans="1:56" ht="56.25" x14ac:dyDescent="0.25">
      <c r="A104" s="35" t="s">
        <v>341</v>
      </c>
      <c r="B104" s="36">
        <v>1</v>
      </c>
      <c r="C104" s="37">
        <v>10</v>
      </c>
      <c r="D104" s="38" t="s">
        <v>342</v>
      </c>
      <c r="E104" s="17">
        <v>9</v>
      </c>
      <c r="F104" s="39" t="str">
        <f t="shared" si="92"/>
        <v>CUL</v>
      </c>
      <c r="G104" s="40" t="s">
        <v>167</v>
      </c>
      <c r="H104" s="40" t="s">
        <v>167</v>
      </c>
      <c r="I104" s="40" t="str">
        <f t="shared" si="103"/>
        <v>Educación, Cultura y Juventud</v>
      </c>
      <c r="J104" s="41" t="s">
        <v>343</v>
      </c>
      <c r="K104" s="42" t="s">
        <v>84</v>
      </c>
      <c r="L104" s="42" t="s">
        <v>58</v>
      </c>
      <c r="M104" s="42" t="s">
        <v>104</v>
      </c>
      <c r="N104" s="42" t="s">
        <v>86</v>
      </c>
      <c r="O104" s="85" t="s">
        <v>168</v>
      </c>
      <c r="P104" s="43">
        <v>32350</v>
      </c>
      <c r="Q104" s="42" t="s">
        <v>85</v>
      </c>
      <c r="R104" s="70"/>
      <c r="S104" s="45" t="s">
        <v>61</v>
      </c>
      <c r="T104" s="42" t="s">
        <v>62</v>
      </c>
      <c r="U104" s="42"/>
      <c r="V104" s="42" t="s">
        <v>106</v>
      </c>
      <c r="W104" s="71">
        <v>18</v>
      </c>
      <c r="X104" s="71">
        <v>18</v>
      </c>
      <c r="Y104" s="42" t="str">
        <f t="shared" si="84"/>
        <v>C2</v>
      </c>
      <c r="Z104" s="47">
        <v>10303.530000000001</v>
      </c>
      <c r="AA104" s="47"/>
      <c r="AB104" s="48">
        <v>2004.52</v>
      </c>
      <c r="AC104" s="42">
        <v>12</v>
      </c>
      <c r="AD104" s="49">
        <v>0</v>
      </c>
      <c r="AE104" s="50" t="s">
        <v>65</v>
      </c>
      <c r="AF104" s="51">
        <f t="shared" si="89"/>
        <v>8562.1200000000008</v>
      </c>
      <c r="AG104" s="51">
        <f t="shared" si="86"/>
        <v>3075.6000000000004</v>
      </c>
      <c r="AH104" s="51">
        <f t="shared" si="133"/>
        <v>2861.3199999999997</v>
      </c>
      <c r="AI104" s="52">
        <f t="shared" si="93"/>
        <v>14499.04</v>
      </c>
      <c r="AJ104" s="51">
        <f t="shared" si="134"/>
        <v>5641.05</v>
      </c>
      <c r="AK104" s="51">
        <f t="shared" si="102"/>
        <v>10303.530000000001</v>
      </c>
      <c r="AL104" s="32">
        <f>IF(L104&lt;&gt;"",AA104,0)*B104</f>
        <v>0</v>
      </c>
      <c r="AM104" s="51">
        <f t="shared" si="135"/>
        <v>1361.62</v>
      </c>
      <c r="AN104" s="51">
        <f t="shared" si="106"/>
        <v>0</v>
      </c>
      <c r="AO104" s="51">
        <f>IF(L104&lt;&gt;"",IF(L104="L",VLOOKUP(V104,LABORAL,6),0),0)</f>
        <v>0</v>
      </c>
      <c r="AP104" s="51">
        <f t="shared" si="136"/>
        <v>2004.52</v>
      </c>
      <c r="AQ104" s="51">
        <f>IF(L104&lt;&gt;"",IF(L104="L",VLOOKUP(V104,LABORAL,7),0),0)</f>
        <v>0</v>
      </c>
      <c r="AR104" s="52">
        <f t="shared" si="94"/>
        <v>19310.72</v>
      </c>
      <c r="AS104" s="52">
        <f t="shared" si="122"/>
        <v>33809.760000000002</v>
      </c>
      <c r="AT104" s="52">
        <f t="shared" si="95"/>
        <v>2958.3540000000003</v>
      </c>
      <c r="AU104" s="51">
        <f t="shared" si="96"/>
        <v>8378.0585280000014</v>
      </c>
      <c r="AV104" s="51">
        <f t="shared" si="109"/>
        <v>0</v>
      </c>
      <c r="AW104" s="51">
        <f t="shared" si="97"/>
        <v>213.00148800000005</v>
      </c>
      <c r="AX104" s="51">
        <f t="shared" si="110"/>
        <v>0</v>
      </c>
      <c r="AY104" s="51">
        <f t="shared" si="137"/>
        <v>-4.6079321904000015</v>
      </c>
      <c r="AZ104" s="51">
        <f t="shared" si="112"/>
        <v>0</v>
      </c>
      <c r="BA104" s="51">
        <f t="shared" si="138"/>
        <v>0</v>
      </c>
      <c r="BB104" s="51">
        <f t="shared" si="98"/>
        <v>532.50371999999993</v>
      </c>
      <c r="BC104" s="52">
        <f t="shared" si="100"/>
        <v>9118.955803809602</v>
      </c>
      <c r="BD104" s="52">
        <f t="shared" si="101"/>
        <v>42928.715803809602</v>
      </c>
    </row>
    <row r="105" spans="1:56" ht="67.5" x14ac:dyDescent="0.25">
      <c r="A105" s="35" t="s">
        <v>344</v>
      </c>
      <c r="B105" s="36">
        <v>1</v>
      </c>
      <c r="C105" s="37">
        <v>10</v>
      </c>
      <c r="D105" s="38" t="s">
        <v>345</v>
      </c>
      <c r="E105" s="69">
        <v>9</v>
      </c>
      <c r="F105" s="39" t="str">
        <f t="shared" si="92"/>
        <v>CUL</v>
      </c>
      <c r="G105" s="40" t="s">
        <v>167</v>
      </c>
      <c r="H105" s="40" t="s">
        <v>167</v>
      </c>
      <c r="I105" s="40" t="str">
        <f t="shared" si="103"/>
        <v>Educación, Cultura y Juventud</v>
      </c>
      <c r="J105" s="41" t="s">
        <v>142</v>
      </c>
      <c r="K105" s="42" t="s">
        <v>84</v>
      </c>
      <c r="L105" s="42" t="s">
        <v>58</v>
      </c>
      <c r="M105" s="42" t="s">
        <v>98</v>
      </c>
      <c r="N105" s="42" t="s">
        <v>86</v>
      </c>
      <c r="O105" s="70" t="s">
        <v>143</v>
      </c>
      <c r="P105" s="43">
        <v>37316</v>
      </c>
      <c r="Q105" s="42" t="s">
        <v>85</v>
      </c>
      <c r="R105" s="44" t="s">
        <v>60</v>
      </c>
      <c r="S105" s="45" t="s">
        <v>61</v>
      </c>
      <c r="T105" s="42" t="s">
        <v>62</v>
      </c>
      <c r="U105" s="42" t="s">
        <v>147</v>
      </c>
      <c r="V105" s="42" t="s">
        <v>144</v>
      </c>
      <c r="W105" s="71">
        <v>14</v>
      </c>
      <c r="X105" s="71">
        <v>14</v>
      </c>
      <c r="Y105" s="42" t="str">
        <f t="shared" si="84"/>
        <v>E</v>
      </c>
      <c r="Z105" s="47">
        <v>7760.27</v>
      </c>
      <c r="AA105" s="47"/>
      <c r="AB105" s="48">
        <v>924.76</v>
      </c>
      <c r="AC105" s="42">
        <v>7</v>
      </c>
      <c r="AD105" s="49">
        <v>0</v>
      </c>
      <c r="AE105" s="50" t="s">
        <v>88</v>
      </c>
      <c r="AF105" s="51">
        <f t="shared" si="89"/>
        <v>7836.66</v>
      </c>
      <c r="AG105" s="51">
        <f t="shared" si="86"/>
        <v>1350.3</v>
      </c>
      <c r="AH105" s="51">
        <f t="shared" si="133"/>
        <v>2257.64</v>
      </c>
      <c r="AI105" s="52">
        <f t="shared" si="93"/>
        <v>11444.599999999999</v>
      </c>
      <c r="AJ105" s="51">
        <f t="shared" si="134"/>
        <v>4358.42</v>
      </c>
      <c r="AK105" s="51">
        <f t="shared" si="102"/>
        <v>7760.27</v>
      </c>
      <c r="AL105" s="32">
        <f>IF(L105&lt;&gt;"",AA105,0)*B105</f>
        <v>0</v>
      </c>
      <c r="AM105" s="51">
        <f t="shared" si="135"/>
        <v>1202.93</v>
      </c>
      <c r="AN105" s="51">
        <f t="shared" si="106"/>
        <v>0</v>
      </c>
      <c r="AO105" s="51">
        <f>IF(L105&lt;&gt;"",IF(L105="L",VLOOKUP(V105,LABORAL,6),0),0)</f>
        <v>0</v>
      </c>
      <c r="AP105" s="51">
        <f t="shared" si="136"/>
        <v>924.76</v>
      </c>
      <c r="AQ105" s="51">
        <f>IF(L105&lt;&gt;"",IF(L105="L",VLOOKUP(V105,LABORAL,7),0),0)</f>
        <v>0</v>
      </c>
      <c r="AR105" s="52">
        <f t="shared" si="94"/>
        <v>14246.380000000001</v>
      </c>
      <c r="AS105" s="52">
        <f t="shared" si="122"/>
        <v>25690.98</v>
      </c>
      <c r="AT105" s="52">
        <f t="shared" si="95"/>
        <v>2247.9607500000002</v>
      </c>
      <c r="AU105" s="51">
        <f t="shared" si="96"/>
        <v>6366.2248440000003</v>
      </c>
      <c r="AV105" s="51">
        <f t="shared" si="109"/>
        <v>0</v>
      </c>
      <c r="AW105" s="51">
        <f t="shared" si="97"/>
        <v>161.85317400000002</v>
      </c>
      <c r="AX105" s="51">
        <f t="shared" si="110"/>
        <v>0</v>
      </c>
      <c r="AY105" s="51">
        <f t="shared" si="137"/>
        <v>0</v>
      </c>
      <c r="AZ105" s="51">
        <f t="shared" si="112"/>
        <v>0</v>
      </c>
      <c r="BA105" s="51">
        <f t="shared" si="138"/>
        <v>0</v>
      </c>
      <c r="BB105" s="51">
        <f t="shared" si="98"/>
        <v>445.09622850000005</v>
      </c>
      <c r="BC105" s="52">
        <f t="shared" si="100"/>
        <v>6973.1742465000007</v>
      </c>
      <c r="BD105" s="52">
        <f t="shared" si="101"/>
        <v>32664.154246500002</v>
      </c>
    </row>
    <row r="106" spans="1:56" ht="56.25" x14ac:dyDescent="0.25">
      <c r="A106" s="35" t="s">
        <v>346</v>
      </c>
      <c r="B106" s="36">
        <v>1</v>
      </c>
      <c r="C106" s="37">
        <v>10</v>
      </c>
      <c r="D106" s="74" t="s">
        <v>347</v>
      </c>
      <c r="E106" s="17">
        <v>9</v>
      </c>
      <c r="F106" s="39" t="str">
        <f t="shared" si="92"/>
        <v>CUL</v>
      </c>
      <c r="G106" s="40" t="s">
        <v>167</v>
      </c>
      <c r="H106" s="40" t="s">
        <v>167</v>
      </c>
      <c r="I106" s="40" t="str">
        <f t="shared" si="103"/>
        <v>Educación, Cultura y Juventud</v>
      </c>
      <c r="J106" s="41" t="s">
        <v>343</v>
      </c>
      <c r="K106" s="42" t="s">
        <v>84</v>
      </c>
      <c r="L106" s="42" t="s">
        <v>58</v>
      </c>
      <c r="M106" s="42" t="s">
        <v>59</v>
      </c>
      <c r="N106" s="42" t="s">
        <v>86</v>
      </c>
      <c r="O106" s="85" t="s">
        <v>168</v>
      </c>
      <c r="P106" s="42"/>
      <c r="Q106" s="42" t="s">
        <v>85</v>
      </c>
      <c r="R106" s="44" t="s">
        <v>60</v>
      </c>
      <c r="S106" s="45" t="s">
        <v>61</v>
      </c>
      <c r="T106" s="42" t="s">
        <v>92</v>
      </c>
      <c r="U106" s="42"/>
      <c r="V106" s="42" t="s">
        <v>106</v>
      </c>
      <c r="W106" s="71">
        <v>14</v>
      </c>
      <c r="X106" s="71">
        <v>14</v>
      </c>
      <c r="Y106" s="42" t="str">
        <f t="shared" si="84"/>
        <v>C2</v>
      </c>
      <c r="Z106" s="47">
        <v>8581.2900000000009</v>
      </c>
      <c r="AA106" s="47"/>
      <c r="AB106" s="48">
        <v>0</v>
      </c>
      <c r="AC106" s="42"/>
      <c r="AD106" s="49">
        <v>0</v>
      </c>
      <c r="AE106" s="50" t="s">
        <v>65</v>
      </c>
      <c r="AF106" s="51">
        <f t="shared" si="89"/>
        <v>8562.1200000000008</v>
      </c>
      <c r="AG106" s="51">
        <f t="shared" si="86"/>
        <v>0</v>
      </c>
      <c r="AH106" s="51">
        <f t="shared" si="133"/>
        <v>2140.42</v>
      </c>
      <c r="AI106" s="52">
        <f t="shared" si="93"/>
        <v>10702.54</v>
      </c>
      <c r="AJ106" s="51">
        <f t="shared" si="134"/>
        <v>4358.42</v>
      </c>
      <c r="AK106" s="51">
        <f t="shared" si="102"/>
        <v>8581.2900000000009</v>
      </c>
      <c r="AL106" s="32"/>
      <c r="AM106" s="51">
        <f t="shared" si="135"/>
        <v>1361.62</v>
      </c>
      <c r="AN106" s="51"/>
      <c r="AO106" s="92"/>
      <c r="AP106" s="92">
        <f t="shared" si="136"/>
        <v>0</v>
      </c>
      <c r="AQ106" s="92"/>
      <c r="AR106" s="52">
        <f t="shared" si="94"/>
        <v>14301.330000000002</v>
      </c>
      <c r="AS106" s="93">
        <f t="shared" si="122"/>
        <v>25003.870000000003</v>
      </c>
      <c r="AT106" s="52">
        <f t="shared" si="95"/>
        <v>2187.8386250000003</v>
      </c>
      <c r="AU106" s="92">
        <f t="shared" si="96"/>
        <v>6195.9589860000015</v>
      </c>
      <c r="AV106" s="92">
        <f t="shared" si="109"/>
        <v>1443.9734925000002</v>
      </c>
      <c r="AW106" s="92">
        <f t="shared" si="97"/>
        <v>157.52438100000003</v>
      </c>
      <c r="AX106" s="92">
        <f t="shared" si="110"/>
        <v>0</v>
      </c>
      <c r="AY106" s="92">
        <f t="shared" si="137"/>
        <v>0</v>
      </c>
      <c r="AZ106" s="51"/>
      <c r="BA106" s="92">
        <f t="shared" si="138"/>
        <v>0</v>
      </c>
      <c r="BB106" s="92">
        <f t="shared" si="98"/>
        <v>393.81095249999998</v>
      </c>
      <c r="BC106" s="52">
        <f t="shared" si="100"/>
        <v>8191.2678120000019</v>
      </c>
      <c r="BD106" s="52">
        <f t="shared" si="101"/>
        <v>33195.137812000001</v>
      </c>
    </row>
    <row r="107" spans="1:56" ht="67.5" x14ac:dyDescent="0.25">
      <c r="A107" s="35" t="s">
        <v>348</v>
      </c>
      <c r="B107" s="36">
        <v>0</v>
      </c>
      <c r="C107" s="37">
        <v>10</v>
      </c>
      <c r="D107" s="79" t="s">
        <v>132</v>
      </c>
      <c r="E107" s="17">
        <v>9</v>
      </c>
      <c r="F107" s="39" t="str">
        <f>VLOOKUP($E107,SECCIONES,3)</f>
        <v>CUL</v>
      </c>
      <c r="G107" s="40" t="s">
        <v>167</v>
      </c>
      <c r="H107" s="40" t="s">
        <v>167</v>
      </c>
      <c r="I107" s="40" t="str">
        <f>VLOOKUP($E107,SECCIONES,5)</f>
        <v>Educación, Cultura y Juventud</v>
      </c>
      <c r="J107" s="41" t="s">
        <v>349</v>
      </c>
      <c r="K107" s="42" t="s">
        <v>84</v>
      </c>
      <c r="L107" s="42" t="s">
        <v>58</v>
      </c>
      <c r="M107" s="42" t="s">
        <v>59</v>
      </c>
      <c r="N107" s="42" t="s">
        <v>86</v>
      </c>
      <c r="O107" s="85" t="s">
        <v>175</v>
      </c>
      <c r="P107" s="43"/>
      <c r="Q107" s="42" t="s">
        <v>239</v>
      </c>
      <c r="R107" s="42" t="s">
        <v>285</v>
      </c>
      <c r="S107" s="45" t="s">
        <v>61</v>
      </c>
      <c r="T107" s="42" t="s">
        <v>92</v>
      </c>
      <c r="U107" s="42"/>
      <c r="V107" s="42" t="s">
        <v>100</v>
      </c>
      <c r="W107" s="71">
        <v>24</v>
      </c>
      <c r="X107" s="71">
        <v>24</v>
      </c>
      <c r="Y107" s="42" t="str">
        <f>V107</f>
        <v>A1</v>
      </c>
      <c r="Z107" s="47">
        <v>17265.78</v>
      </c>
      <c r="AA107" s="47"/>
      <c r="AB107" s="48">
        <v>0</v>
      </c>
      <c r="AC107" s="42"/>
      <c r="AD107" s="49">
        <v>0</v>
      </c>
      <c r="AE107" s="50" t="s">
        <v>65</v>
      </c>
      <c r="AF107" s="51">
        <f>IF(L107&lt;&gt;"",IF(L107="F",VLOOKUP(GRUPO,DATABASICAS,2,FALSE),VLOOKUP(GRUPO,LABORAL,3,FALSE)),0)</f>
        <v>15845.9</v>
      </c>
      <c r="AG107" s="51">
        <f t="shared" ref="AG107" si="139">IF(L107&lt;&gt;"",IF(L107="F",VLOOKUP(GRUPOT,DATABASICAS,3,FALSE)*AC107,VLOOKUP(AC107,ANTIGLABORAL,2)*AF107),0)</f>
        <v>0</v>
      </c>
      <c r="AH107" s="51">
        <f>IF(L107&lt;&gt;"",IF(L107="F",(VLOOKUP(Y107,EXTRA,2)+VLOOKUP(Y107,EXTRA,3)*AC107)*2+VLOOKUP(X107,DATADESTINO,3),VLOOKUP(V107,LABORAL,8)),0)</f>
        <v>3017.84</v>
      </c>
      <c r="AI107" s="52">
        <f t="shared" ref="AI107" si="140">SUM(AF107:AH107)*B107+IF(B107=0,0.01,0)</f>
        <v>0.01</v>
      </c>
      <c r="AJ107" s="51">
        <f t="shared" ref="AJ107" si="141">IF(L107&lt;&gt;"",IF(L107="F",VLOOKUP(NIVEL2,DATADESTINO,2,FALSE),0),0)</f>
        <v>8328.7099999999991</v>
      </c>
      <c r="AK107" s="51">
        <f>IF(L107&lt;&gt;"",Z107,0)</f>
        <v>17265.78</v>
      </c>
      <c r="AL107" s="32">
        <f>IF(L107&lt;&gt;"",AA107,0)*B107</f>
        <v>0</v>
      </c>
      <c r="AM107" s="51">
        <f>IF(L107&lt;&gt;"",IF(L107="F",VLOOKUP(GRUPO,DATABASICAS,4,FALSE),0),0)</f>
        <v>2451.38</v>
      </c>
      <c r="AN107" s="51">
        <f>IF(L107&lt;&gt;"",IF(L107="L",VLOOKUP(V107,LABORAL,5),0),0)</f>
        <v>0</v>
      </c>
      <c r="AO107" s="51">
        <f>IF(L107&lt;&gt;"",IF(L107="L",VLOOKUP(V107,LABORAL,6),0),0)</f>
        <v>0</v>
      </c>
      <c r="AP107" s="51">
        <f>IF(AB107&lt;&gt;"",AB107,0)</f>
        <v>0</v>
      </c>
      <c r="AQ107" s="51">
        <f>IF(L107&lt;&gt;"",IF(L107="L",VLOOKUP(V107,LABORAL,7),0),0)</f>
        <v>0</v>
      </c>
      <c r="AR107" s="52">
        <f t="shared" ref="AR107" si="142">SUM(AJ107:AQ107)*B107</f>
        <v>0</v>
      </c>
      <c r="AS107" s="52">
        <f>AI107+AR107</f>
        <v>0.01</v>
      </c>
      <c r="AT107" s="52">
        <f>IF(AS107/12&gt;DATABASEMAXIMA,DATABASEMAXIMA,AS107/12*1.05)</f>
        <v>8.7500000000000013E-4</v>
      </c>
      <c r="AU107" s="51">
        <f>IF(L107&lt;&gt;"",IF(L107="F",VLOOKUP(M107,SSFUNCIONARIOS,4,FALSE)*AT107*12,VLOOKUP(M107,SSLABORAL,4,FALSE)*AT107*12),0)</f>
        <v>2.4780000000000002E-3</v>
      </c>
      <c r="AV107" s="51">
        <f>IF(L107&lt;&gt;"",IF(L107="F",VLOOKUP(M107,SSFUNCIONARIOS,5,FALSE)*AT107*12,VLOOKUP(M107,SSLABORAL,5,FALSE)*AT107*12),0)</f>
        <v>5.7750000000000011E-4</v>
      </c>
      <c r="AW107" s="51">
        <f>IF(L107&lt;&gt;"",IF(L107="F",VLOOKUP(M107,SSFUNCIONARIOS,6,FALSE)*AT107*12,VLOOKUP(M107,SSLABORAL,6,FALSE)*AT107*12),0)</f>
        <v>6.3000000000000013E-5</v>
      </c>
      <c r="AX107" s="51">
        <f>IF(L107="L",VLOOKUP(M107,SSLABORAL,7)*AT107*12,0)</f>
        <v>0</v>
      </c>
      <c r="AY107" s="51">
        <f>IF(L107="F",VLOOKUP(M107,SSFUNCIONARIOS,7)*AU107*-1,0)</f>
        <v>0</v>
      </c>
      <c r="AZ107" s="51">
        <f>IF(B107=0,0.1,0)</f>
        <v>0.1</v>
      </c>
      <c r="BA107" s="51">
        <f>IF(L107="F",VLOOKUP(M107,SSFUNCIONARIOS,8)*AT107*12,0)</f>
        <v>0</v>
      </c>
      <c r="BB107" s="51">
        <f>IF(L107&lt;&gt;"",VLOOKUP(AE107,EPIGRAFES,3,FALSE)*AT107*12,0)</f>
        <v>1.5750000000000003E-4</v>
      </c>
      <c r="BC107" s="52">
        <f>SUM(AU107:BB107)</f>
        <v>0.10327600000000001</v>
      </c>
      <c r="BD107" s="52">
        <f>AS107+BC107</f>
        <v>0.113276</v>
      </c>
    </row>
    <row r="108" spans="1:56" ht="38.25" x14ac:dyDescent="0.25">
      <c r="A108" s="35" t="s">
        <v>350</v>
      </c>
      <c r="B108" s="36">
        <v>1</v>
      </c>
      <c r="C108" s="37">
        <v>10</v>
      </c>
      <c r="D108" s="38" t="s">
        <v>351</v>
      </c>
      <c r="E108" s="17">
        <v>9</v>
      </c>
      <c r="F108" s="39" t="str">
        <f t="shared" si="92"/>
        <v>CUL</v>
      </c>
      <c r="G108" s="40" t="str">
        <f t="shared" ref="G108:G117" si="143">VLOOKUP($E108,SECCIONES,2)</f>
        <v>Cultura</v>
      </c>
      <c r="H108" s="40" t="str">
        <f t="shared" ref="H108:H117" si="144">VLOOKUP($E108,SECCIONES,4)</f>
        <v>Cultura</v>
      </c>
      <c r="I108" s="40" t="str">
        <f t="shared" si="103"/>
        <v>Educación, Cultura y Juventud</v>
      </c>
      <c r="J108" s="41" t="s">
        <v>352</v>
      </c>
      <c r="K108" s="42" t="s">
        <v>84</v>
      </c>
      <c r="L108" s="42" t="s">
        <v>85</v>
      </c>
      <c r="M108" s="42" t="s">
        <v>85</v>
      </c>
      <c r="N108" s="42" t="s">
        <v>86</v>
      </c>
      <c r="O108" s="85"/>
      <c r="P108" s="43">
        <v>32568</v>
      </c>
      <c r="Q108" s="42"/>
      <c r="R108" s="70"/>
      <c r="S108" s="45" t="s">
        <v>61</v>
      </c>
      <c r="T108" s="42" t="s">
        <v>62</v>
      </c>
      <c r="U108" s="42"/>
      <c r="V108" s="42" t="s">
        <v>300</v>
      </c>
      <c r="W108" s="87"/>
      <c r="X108" s="87"/>
      <c r="Y108" s="42" t="str">
        <f t="shared" si="84"/>
        <v>II</v>
      </c>
      <c r="Z108" s="47">
        <v>7402.18</v>
      </c>
      <c r="AA108" s="47"/>
      <c r="AB108" s="48">
        <v>0</v>
      </c>
      <c r="AC108" s="42">
        <v>11</v>
      </c>
      <c r="AD108" s="49">
        <v>0</v>
      </c>
      <c r="AE108" s="50" t="s">
        <v>88</v>
      </c>
      <c r="AF108" s="51">
        <f t="shared" si="89"/>
        <v>17162.189999999999</v>
      </c>
      <c r="AG108" s="51">
        <f t="shared" si="86"/>
        <v>10297.313999999998</v>
      </c>
      <c r="AH108" s="51">
        <f t="shared" si="133"/>
        <v>7912.16</v>
      </c>
      <c r="AI108" s="52">
        <f t="shared" si="93"/>
        <v>35371.663999999997</v>
      </c>
      <c r="AJ108" s="51">
        <f t="shared" si="134"/>
        <v>0</v>
      </c>
      <c r="AK108" s="51">
        <f t="shared" si="102"/>
        <v>7402.18</v>
      </c>
      <c r="AL108" s="32">
        <f t="shared" ref="AL108:AL171" si="145">IF(L108&lt;&gt;"",AA108,0)*B108</f>
        <v>0</v>
      </c>
      <c r="AM108" s="51">
        <f t="shared" si="135"/>
        <v>0</v>
      </c>
      <c r="AN108" s="51">
        <f>IF(L108&lt;&gt;"",IF(L108="L",VLOOKUP(V108,LABORAL,5),0),0)</f>
        <v>4325.87</v>
      </c>
      <c r="AO108" s="51"/>
      <c r="AP108" s="51">
        <f t="shared" si="136"/>
        <v>0</v>
      </c>
      <c r="AQ108" s="51">
        <f t="shared" ref="AQ108:AQ142" si="146">IF(L108&lt;&gt;"",IF(L108="L",VLOOKUP(V108,LABORAL,7),0),0)</f>
        <v>0</v>
      </c>
      <c r="AR108" s="52">
        <f t="shared" si="94"/>
        <v>11728.05</v>
      </c>
      <c r="AS108" s="52">
        <f t="shared" si="122"/>
        <v>47099.713999999993</v>
      </c>
      <c r="AT108" s="52">
        <f t="shared" si="95"/>
        <v>4121.2249749999992</v>
      </c>
      <c r="AU108" s="51">
        <f t="shared" si="96"/>
        <v>11671.309129199997</v>
      </c>
      <c r="AV108" s="51">
        <f t="shared" si="109"/>
        <v>2720.0084834999993</v>
      </c>
      <c r="AW108" s="51">
        <f t="shared" si="97"/>
        <v>296.72819819999995</v>
      </c>
      <c r="AX108" s="51">
        <f t="shared" si="110"/>
        <v>98.909399399999984</v>
      </c>
      <c r="AY108" s="51">
        <f t="shared" si="137"/>
        <v>0</v>
      </c>
      <c r="AZ108" s="51">
        <f t="shared" ref="AZ108:AZ126" si="147">IF(B108=0,0.1,0)</f>
        <v>0</v>
      </c>
      <c r="BA108" s="51">
        <f t="shared" si="138"/>
        <v>0</v>
      </c>
      <c r="BB108" s="51">
        <f t="shared" si="98"/>
        <v>816.00254504999987</v>
      </c>
      <c r="BC108" s="52">
        <f t="shared" si="100"/>
        <v>15602.957755349997</v>
      </c>
      <c r="BD108" s="52">
        <f t="shared" si="101"/>
        <v>62702.671755349991</v>
      </c>
    </row>
    <row r="109" spans="1:56" ht="45" x14ac:dyDescent="0.25">
      <c r="A109" s="35" t="s">
        <v>353</v>
      </c>
      <c r="B109" s="36">
        <v>1</v>
      </c>
      <c r="C109" s="37">
        <v>10</v>
      </c>
      <c r="D109" s="38" t="s">
        <v>354</v>
      </c>
      <c r="E109" s="17">
        <v>9</v>
      </c>
      <c r="F109" s="39" t="str">
        <f t="shared" si="92"/>
        <v>CUL</v>
      </c>
      <c r="G109" s="40" t="str">
        <f t="shared" si="143"/>
        <v>Cultura</v>
      </c>
      <c r="H109" s="40" t="str">
        <f t="shared" si="144"/>
        <v>Cultura</v>
      </c>
      <c r="I109" s="40" t="str">
        <f t="shared" si="103"/>
        <v>Educación, Cultura y Juventud</v>
      </c>
      <c r="J109" s="41" t="s">
        <v>355</v>
      </c>
      <c r="K109" s="42" t="s">
        <v>84</v>
      </c>
      <c r="L109" s="42" t="s">
        <v>85</v>
      </c>
      <c r="M109" s="42" t="s">
        <v>85</v>
      </c>
      <c r="N109" s="42" t="s">
        <v>86</v>
      </c>
      <c r="O109" s="42"/>
      <c r="P109" s="43">
        <v>32438</v>
      </c>
      <c r="Q109" s="42"/>
      <c r="R109" s="44" t="s">
        <v>60</v>
      </c>
      <c r="S109" s="45" t="s">
        <v>61</v>
      </c>
      <c r="T109" s="42" t="s">
        <v>62</v>
      </c>
      <c r="U109" s="42"/>
      <c r="V109" s="42" t="s">
        <v>300</v>
      </c>
      <c r="W109" s="87"/>
      <c r="X109" s="87"/>
      <c r="Y109" s="42" t="str">
        <f t="shared" si="84"/>
        <v>II</v>
      </c>
      <c r="Z109" s="47">
        <v>7402.18</v>
      </c>
      <c r="AA109" s="47"/>
      <c r="AB109" s="48">
        <v>0</v>
      </c>
      <c r="AC109" s="42">
        <v>12</v>
      </c>
      <c r="AD109" s="49">
        <v>0</v>
      </c>
      <c r="AE109" s="50" t="s">
        <v>88</v>
      </c>
      <c r="AF109" s="51">
        <f t="shared" si="89"/>
        <v>17162.189999999999</v>
      </c>
      <c r="AG109" s="51">
        <f t="shared" si="86"/>
        <v>10297.313999999998</v>
      </c>
      <c r="AH109" s="51">
        <f t="shared" si="133"/>
        <v>7912.16</v>
      </c>
      <c r="AI109" s="52">
        <f t="shared" si="93"/>
        <v>35371.663999999997</v>
      </c>
      <c r="AJ109" s="51">
        <f t="shared" si="134"/>
        <v>0</v>
      </c>
      <c r="AK109" s="51">
        <f t="shared" si="102"/>
        <v>7402.18</v>
      </c>
      <c r="AL109" s="32">
        <f t="shared" si="145"/>
        <v>0</v>
      </c>
      <c r="AM109" s="51">
        <f t="shared" si="135"/>
        <v>0</v>
      </c>
      <c r="AN109" s="51">
        <f>IF(L109&lt;&gt;"",IF(L109="L",VLOOKUP(V109,LABORAL,5),0),0)</f>
        <v>4325.87</v>
      </c>
      <c r="AO109" s="51"/>
      <c r="AP109" s="51">
        <f t="shared" si="136"/>
        <v>0</v>
      </c>
      <c r="AQ109" s="51">
        <f t="shared" si="146"/>
        <v>0</v>
      </c>
      <c r="AR109" s="52">
        <f t="shared" ref="AR109:AR143" si="148">SUM(AJ109:AQ109)*B109</f>
        <v>11728.05</v>
      </c>
      <c r="AS109" s="52">
        <f t="shared" si="122"/>
        <v>47099.713999999993</v>
      </c>
      <c r="AT109" s="52">
        <f t="shared" si="95"/>
        <v>4121.2249749999992</v>
      </c>
      <c r="AU109" s="51">
        <f t="shared" ref="AU109:AU125" si="149">IF(L109&lt;&gt;"",IF(L109="F",VLOOKUP(M109,SSFUNCIONARIOS,4,FALSE)*AT109*12,VLOOKUP(M109,SSLABORAL,4,FALSE)*AT109*12),0)</f>
        <v>11671.309129199997</v>
      </c>
      <c r="AV109" s="51">
        <f t="shared" si="109"/>
        <v>2720.0084834999993</v>
      </c>
      <c r="AW109" s="51">
        <f t="shared" ref="AW109:AW125" si="150">IF(L109&lt;&gt;"",IF(L109="F",VLOOKUP(M109,SSFUNCIONARIOS,6,FALSE)*AT109*12,VLOOKUP(M109,SSLABORAL,6,FALSE)*AT109*12),0)</f>
        <v>296.72819819999995</v>
      </c>
      <c r="AX109" s="51">
        <f t="shared" si="110"/>
        <v>98.909399399999984</v>
      </c>
      <c r="AY109" s="51">
        <f t="shared" si="137"/>
        <v>0</v>
      </c>
      <c r="AZ109" s="51">
        <f t="shared" si="147"/>
        <v>0</v>
      </c>
      <c r="BA109" s="51">
        <f t="shared" si="138"/>
        <v>0</v>
      </c>
      <c r="BB109" s="51">
        <f t="shared" ref="BB109:BB125" si="151">IF(L109&lt;&gt;"",VLOOKUP(AE109,EPIGRAFES,3,FALSE)*AT109*12,0)</f>
        <v>816.00254504999987</v>
      </c>
      <c r="BC109" s="52">
        <f t="shared" si="100"/>
        <v>15602.957755349997</v>
      </c>
      <c r="BD109" s="52">
        <f t="shared" si="101"/>
        <v>62702.671755349991</v>
      </c>
    </row>
    <row r="110" spans="1:56" ht="38.25" x14ac:dyDescent="0.25">
      <c r="A110" s="35" t="s">
        <v>356</v>
      </c>
      <c r="B110" s="95">
        <v>0</v>
      </c>
      <c r="C110" s="37">
        <v>10</v>
      </c>
      <c r="D110" s="79" t="s">
        <v>132</v>
      </c>
      <c r="E110" s="17">
        <v>9</v>
      </c>
      <c r="F110" s="39" t="str">
        <f t="shared" si="92"/>
        <v>CUL</v>
      </c>
      <c r="G110" s="40" t="str">
        <f t="shared" si="143"/>
        <v>Cultura</v>
      </c>
      <c r="H110" s="40" t="str">
        <f t="shared" si="144"/>
        <v>Cultura</v>
      </c>
      <c r="I110" s="40" t="str">
        <f t="shared" si="103"/>
        <v>Educación, Cultura y Juventud</v>
      </c>
      <c r="J110" s="41" t="s">
        <v>357</v>
      </c>
      <c r="K110" s="42" t="s">
        <v>84</v>
      </c>
      <c r="L110" s="42" t="s">
        <v>85</v>
      </c>
      <c r="M110" s="42" t="s">
        <v>85</v>
      </c>
      <c r="N110" s="42" t="s">
        <v>86</v>
      </c>
      <c r="O110" s="85"/>
      <c r="P110" s="43"/>
      <c r="Q110" s="42"/>
      <c r="R110" s="70"/>
      <c r="S110" s="45" t="s">
        <v>61</v>
      </c>
      <c r="T110" s="42" t="s">
        <v>92</v>
      </c>
      <c r="U110" s="42"/>
      <c r="V110" s="42" t="s">
        <v>93</v>
      </c>
      <c r="W110" s="87"/>
      <c r="X110" s="87"/>
      <c r="Y110" s="42" t="str">
        <f t="shared" si="84"/>
        <v>III</v>
      </c>
      <c r="Z110" s="47">
        <v>0</v>
      </c>
      <c r="AA110" s="47"/>
      <c r="AB110" s="48">
        <v>0</v>
      </c>
      <c r="AC110" s="42">
        <v>0</v>
      </c>
      <c r="AD110" s="49">
        <v>0</v>
      </c>
      <c r="AE110" s="50" t="s">
        <v>65</v>
      </c>
      <c r="AF110" s="51">
        <f t="shared" si="89"/>
        <v>14410.52</v>
      </c>
      <c r="AG110" s="51">
        <f t="shared" si="86"/>
        <v>0</v>
      </c>
      <c r="AH110" s="51">
        <f t="shared" si="133"/>
        <v>6783.59</v>
      </c>
      <c r="AI110" s="52">
        <f t="shared" si="93"/>
        <v>0.01</v>
      </c>
      <c r="AJ110" s="92">
        <f t="shared" ref="AJ110:AJ115" si="152">IF(L110&lt;&gt;"",IF(L110="F",VLOOKUP(NIVEL,DATADESTINO,2,FALSE),0),0)</f>
        <v>0</v>
      </c>
      <c r="AK110" s="51">
        <f t="shared" si="102"/>
        <v>0</v>
      </c>
      <c r="AL110" s="32">
        <f t="shared" si="145"/>
        <v>0</v>
      </c>
      <c r="AM110" s="51">
        <f t="shared" si="135"/>
        <v>0</v>
      </c>
      <c r="AN110" s="51">
        <v>0</v>
      </c>
      <c r="AO110" s="92"/>
      <c r="AP110" s="92">
        <f t="shared" si="136"/>
        <v>0</v>
      </c>
      <c r="AQ110" s="92">
        <f t="shared" si="146"/>
        <v>0</v>
      </c>
      <c r="AR110" s="52">
        <f t="shared" si="148"/>
        <v>0</v>
      </c>
      <c r="AS110" s="93">
        <f t="shared" si="122"/>
        <v>0.01</v>
      </c>
      <c r="AT110" s="52">
        <f t="shared" si="95"/>
        <v>8.7500000000000013E-4</v>
      </c>
      <c r="AU110" s="92">
        <f t="shared" si="149"/>
        <v>2.4780000000000002E-3</v>
      </c>
      <c r="AV110" s="92">
        <f t="shared" si="109"/>
        <v>5.7750000000000011E-4</v>
      </c>
      <c r="AW110" s="92">
        <f t="shared" si="150"/>
        <v>6.3000000000000013E-5</v>
      </c>
      <c r="AX110" s="92">
        <f t="shared" si="110"/>
        <v>2.1000000000000002E-5</v>
      </c>
      <c r="AY110" s="92">
        <f t="shared" si="137"/>
        <v>0</v>
      </c>
      <c r="AZ110" s="51">
        <f t="shared" si="147"/>
        <v>0.1</v>
      </c>
      <c r="BA110" s="92">
        <f t="shared" si="138"/>
        <v>0</v>
      </c>
      <c r="BB110" s="92">
        <f t="shared" si="151"/>
        <v>1.5750000000000003E-4</v>
      </c>
      <c r="BC110" s="93">
        <f t="shared" si="100"/>
        <v>0.10329700000000001</v>
      </c>
      <c r="BD110" s="93">
        <f t="shared" si="101"/>
        <v>0.11329700000000001</v>
      </c>
    </row>
    <row r="111" spans="1:56" ht="45" x14ac:dyDescent="0.25">
      <c r="A111" s="35" t="s">
        <v>358</v>
      </c>
      <c r="B111" s="36">
        <v>1</v>
      </c>
      <c r="C111" s="37">
        <v>10</v>
      </c>
      <c r="D111" s="38" t="s">
        <v>359</v>
      </c>
      <c r="E111" s="17">
        <v>9</v>
      </c>
      <c r="F111" s="39" t="str">
        <f t="shared" si="92"/>
        <v>CUL</v>
      </c>
      <c r="G111" s="40" t="str">
        <f t="shared" si="143"/>
        <v>Cultura</v>
      </c>
      <c r="H111" s="40" t="str">
        <f t="shared" si="144"/>
        <v>Cultura</v>
      </c>
      <c r="I111" s="40" t="str">
        <f t="shared" si="103"/>
        <v>Educación, Cultura y Juventud</v>
      </c>
      <c r="J111" s="41" t="s">
        <v>360</v>
      </c>
      <c r="K111" s="42" t="s">
        <v>84</v>
      </c>
      <c r="L111" s="42" t="s">
        <v>85</v>
      </c>
      <c r="M111" s="42" t="s">
        <v>85</v>
      </c>
      <c r="N111" s="42" t="s">
        <v>86</v>
      </c>
      <c r="O111" s="85"/>
      <c r="P111" s="43">
        <v>32469</v>
      </c>
      <c r="Q111" s="42"/>
      <c r="R111" s="70"/>
      <c r="S111" s="45" t="s">
        <v>61</v>
      </c>
      <c r="T111" s="42" t="s">
        <v>62</v>
      </c>
      <c r="U111" s="42"/>
      <c r="V111" s="42" t="s">
        <v>93</v>
      </c>
      <c r="W111" s="87"/>
      <c r="X111" s="87"/>
      <c r="Y111" s="42" t="str">
        <f t="shared" si="84"/>
        <v>III</v>
      </c>
      <c r="Z111" s="47">
        <v>6523.93</v>
      </c>
      <c r="AA111" s="47"/>
      <c r="AB111" s="48">
        <v>0</v>
      </c>
      <c r="AC111" s="42">
        <v>12</v>
      </c>
      <c r="AD111" s="49">
        <v>0</v>
      </c>
      <c r="AE111" s="50" t="s">
        <v>65</v>
      </c>
      <c r="AF111" s="51">
        <f t="shared" ref="AF111:AF127" si="153">IF(L111&lt;&gt;"",IF(L111="F",VLOOKUP(GRUPO,DATABASICAS,2,FALSE),VLOOKUP(GRUPO,LABORAL,3,FALSE)),0)</f>
        <v>14410.52</v>
      </c>
      <c r="AG111" s="51">
        <f t="shared" si="86"/>
        <v>8646.3119999999999</v>
      </c>
      <c r="AH111" s="51">
        <f t="shared" ref="AH111:AH127" si="154">IF(L111&lt;&gt;"",IF(L111="F",(VLOOKUP(Y111,EXTRA,2)+VLOOKUP(Y111,EXTRA,3)*AC111)*2+VLOOKUP(X111,DATADESTINO,3),VLOOKUP(V111,LABORAL,8)),0)</f>
        <v>6783.59</v>
      </c>
      <c r="AI111" s="52">
        <f t="shared" si="93"/>
        <v>29840.422000000002</v>
      </c>
      <c r="AJ111" s="51">
        <f t="shared" si="152"/>
        <v>0</v>
      </c>
      <c r="AK111" s="51">
        <f t="shared" si="102"/>
        <v>6523.93</v>
      </c>
      <c r="AL111" s="32">
        <f t="shared" si="145"/>
        <v>0</v>
      </c>
      <c r="AM111" s="51">
        <f t="shared" si="135"/>
        <v>0</v>
      </c>
      <c r="AN111" s="51">
        <f t="shared" ref="AN111:AN145" si="155">IF(L111&lt;&gt;"",IF(L111="L",VLOOKUP(V111,LABORAL,5),0),0)</f>
        <v>3045.31</v>
      </c>
      <c r="AO111" s="51"/>
      <c r="AP111" s="51">
        <f t="shared" si="136"/>
        <v>0</v>
      </c>
      <c r="AQ111" s="51">
        <f t="shared" si="146"/>
        <v>0</v>
      </c>
      <c r="AR111" s="52">
        <f t="shared" si="148"/>
        <v>9569.24</v>
      </c>
      <c r="AS111" s="52">
        <f t="shared" si="122"/>
        <v>39409.662000000004</v>
      </c>
      <c r="AT111" s="52">
        <f t="shared" si="95"/>
        <v>3448.3454250000004</v>
      </c>
      <c r="AU111" s="51">
        <f t="shared" si="149"/>
        <v>9765.7142435999995</v>
      </c>
      <c r="AV111" s="51">
        <f t="shared" si="109"/>
        <v>2275.9079805000006</v>
      </c>
      <c r="AW111" s="51">
        <f t="shared" si="150"/>
        <v>248.28087060000004</v>
      </c>
      <c r="AX111" s="51">
        <f t="shared" si="110"/>
        <v>82.760290200000014</v>
      </c>
      <c r="AY111" s="51">
        <f t="shared" si="137"/>
        <v>0</v>
      </c>
      <c r="AZ111" s="51">
        <f t="shared" si="147"/>
        <v>0</v>
      </c>
      <c r="BA111" s="51">
        <f t="shared" si="138"/>
        <v>0</v>
      </c>
      <c r="BB111" s="51">
        <f t="shared" si="151"/>
        <v>620.70217650000006</v>
      </c>
      <c r="BC111" s="52">
        <f t="shared" si="100"/>
        <v>12993.3655614</v>
      </c>
      <c r="BD111" s="52">
        <f t="shared" si="101"/>
        <v>52403.027561400006</v>
      </c>
    </row>
    <row r="112" spans="1:56" ht="45" x14ac:dyDescent="0.25">
      <c r="A112" s="35" t="s">
        <v>361</v>
      </c>
      <c r="B112" s="36">
        <v>1</v>
      </c>
      <c r="C112" s="37">
        <v>10</v>
      </c>
      <c r="D112" s="74" t="s">
        <v>362</v>
      </c>
      <c r="E112" s="17">
        <v>9</v>
      </c>
      <c r="F112" s="39" t="str">
        <f t="shared" si="92"/>
        <v>CUL</v>
      </c>
      <c r="G112" s="40" t="str">
        <f t="shared" si="143"/>
        <v>Cultura</v>
      </c>
      <c r="H112" s="40" t="str">
        <f t="shared" si="144"/>
        <v>Cultura</v>
      </c>
      <c r="I112" s="40" t="str">
        <f t="shared" si="103"/>
        <v>Educación, Cultura y Juventud</v>
      </c>
      <c r="J112" s="41" t="s">
        <v>363</v>
      </c>
      <c r="K112" s="42" t="s">
        <v>84</v>
      </c>
      <c r="L112" s="42" t="s">
        <v>85</v>
      </c>
      <c r="M112" s="42" t="s">
        <v>85</v>
      </c>
      <c r="N112" s="42" t="s">
        <v>86</v>
      </c>
      <c r="O112" s="85"/>
      <c r="P112" s="43">
        <v>45033</v>
      </c>
      <c r="Q112" s="42"/>
      <c r="R112" s="70"/>
      <c r="S112" s="45" t="s">
        <v>61</v>
      </c>
      <c r="T112" s="42" t="s">
        <v>92</v>
      </c>
      <c r="U112" s="42"/>
      <c r="V112" s="42" t="s">
        <v>93</v>
      </c>
      <c r="W112" s="87"/>
      <c r="X112" s="87"/>
      <c r="Y112" s="42" t="str">
        <f t="shared" si="84"/>
        <v>III</v>
      </c>
      <c r="Z112" s="47">
        <v>6523.93</v>
      </c>
      <c r="AA112" s="47"/>
      <c r="AB112" s="48">
        <v>0</v>
      </c>
      <c r="AC112" s="42"/>
      <c r="AD112" s="49">
        <v>0</v>
      </c>
      <c r="AE112" s="50" t="s">
        <v>65</v>
      </c>
      <c r="AF112" s="51">
        <f t="shared" si="153"/>
        <v>14410.52</v>
      </c>
      <c r="AG112" s="51">
        <f t="shared" si="86"/>
        <v>0</v>
      </c>
      <c r="AH112" s="51">
        <f t="shared" si="154"/>
        <v>6783.59</v>
      </c>
      <c r="AI112" s="52">
        <f t="shared" si="93"/>
        <v>21194.11</v>
      </c>
      <c r="AJ112" s="51">
        <f t="shared" si="152"/>
        <v>0</v>
      </c>
      <c r="AK112" s="51">
        <f t="shared" si="102"/>
        <v>6523.93</v>
      </c>
      <c r="AL112" s="32">
        <f t="shared" si="145"/>
        <v>0</v>
      </c>
      <c r="AM112" s="51">
        <f t="shared" si="135"/>
        <v>0</v>
      </c>
      <c r="AN112" s="51">
        <f t="shared" si="155"/>
        <v>3045.31</v>
      </c>
      <c r="AO112" s="51"/>
      <c r="AP112" s="51">
        <f t="shared" si="136"/>
        <v>0</v>
      </c>
      <c r="AQ112" s="51">
        <f t="shared" si="146"/>
        <v>0</v>
      </c>
      <c r="AR112" s="52">
        <f t="shared" si="148"/>
        <v>9569.24</v>
      </c>
      <c r="AS112" s="52">
        <f t="shared" si="122"/>
        <v>30763.35</v>
      </c>
      <c r="AT112" s="52">
        <f t="shared" si="95"/>
        <v>2691.7931249999997</v>
      </c>
      <c r="AU112" s="51">
        <f t="shared" si="149"/>
        <v>7623.158129999998</v>
      </c>
      <c r="AV112" s="51">
        <f t="shared" si="109"/>
        <v>1776.5834624999998</v>
      </c>
      <c r="AW112" s="51">
        <f t="shared" si="150"/>
        <v>193.80910499999999</v>
      </c>
      <c r="AX112" s="51">
        <f t="shared" si="110"/>
        <v>64.603034999999991</v>
      </c>
      <c r="AY112" s="51">
        <f t="shared" si="137"/>
        <v>0</v>
      </c>
      <c r="AZ112" s="51">
        <f t="shared" si="147"/>
        <v>0</v>
      </c>
      <c r="BA112" s="51">
        <f t="shared" si="138"/>
        <v>0</v>
      </c>
      <c r="BB112" s="51">
        <f t="shared" si="151"/>
        <v>484.52276249999989</v>
      </c>
      <c r="BC112" s="52">
        <f t="shared" si="100"/>
        <v>10142.676495</v>
      </c>
      <c r="BD112" s="52">
        <f t="shared" si="101"/>
        <v>40906.026494999998</v>
      </c>
    </row>
    <row r="113" spans="1:56" ht="38.25" x14ac:dyDescent="0.25">
      <c r="A113" s="35" t="s">
        <v>364</v>
      </c>
      <c r="B113" s="36">
        <v>1</v>
      </c>
      <c r="C113" s="37">
        <v>10</v>
      </c>
      <c r="D113" s="38" t="s">
        <v>365</v>
      </c>
      <c r="E113" s="17">
        <v>10</v>
      </c>
      <c r="F113" s="39" t="str">
        <f t="shared" si="92"/>
        <v>JUV</v>
      </c>
      <c r="G113" s="40" t="str">
        <f t="shared" si="143"/>
        <v>Juventud</v>
      </c>
      <c r="H113" s="40" t="str">
        <f t="shared" si="144"/>
        <v>Juventud</v>
      </c>
      <c r="I113" s="40" t="str">
        <f t="shared" ref="I113:I147" si="156">VLOOKUP($E113,SECCIONES,5)</f>
        <v>Educación, Cultura y Juventud</v>
      </c>
      <c r="J113" s="41" t="s">
        <v>366</v>
      </c>
      <c r="K113" s="42" t="s">
        <v>84</v>
      </c>
      <c r="L113" s="42" t="s">
        <v>85</v>
      </c>
      <c r="M113" s="42" t="s">
        <v>85</v>
      </c>
      <c r="N113" s="42" t="s">
        <v>86</v>
      </c>
      <c r="O113" s="85"/>
      <c r="P113" s="43">
        <v>33137</v>
      </c>
      <c r="Q113" s="42"/>
      <c r="R113" s="70"/>
      <c r="S113" s="45" t="s">
        <v>61</v>
      </c>
      <c r="T113" s="42" t="s">
        <v>62</v>
      </c>
      <c r="U113" s="42"/>
      <c r="V113" s="42" t="s">
        <v>93</v>
      </c>
      <c r="W113" s="87"/>
      <c r="X113" s="87"/>
      <c r="Y113" s="42" t="str">
        <f t="shared" si="84"/>
        <v>III</v>
      </c>
      <c r="Z113" s="47">
        <v>6962.99</v>
      </c>
      <c r="AA113" s="47"/>
      <c r="AB113" s="48">
        <v>0</v>
      </c>
      <c r="AC113" s="42">
        <v>11</v>
      </c>
      <c r="AD113" s="49">
        <v>0</v>
      </c>
      <c r="AE113" s="50" t="s">
        <v>88</v>
      </c>
      <c r="AF113" s="51">
        <f t="shared" si="153"/>
        <v>14410.52</v>
      </c>
      <c r="AG113" s="51">
        <f t="shared" si="86"/>
        <v>8646.3119999999999</v>
      </c>
      <c r="AH113" s="51">
        <f t="shared" si="154"/>
        <v>6783.59</v>
      </c>
      <c r="AI113" s="52">
        <f t="shared" si="93"/>
        <v>29840.422000000002</v>
      </c>
      <c r="AJ113" s="51">
        <f t="shared" si="152"/>
        <v>0</v>
      </c>
      <c r="AK113" s="51">
        <f t="shared" si="102"/>
        <v>6962.99</v>
      </c>
      <c r="AL113" s="32">
        <f t="shared" si="145"/>
        <v>0</v>
      </c>
      <c r="AM113" s="51">
        <f t="shared" si="135"/>
        <v>0</v>
      </c>
      <c r="AN113" s="51">
        <f t="shared" si="155"/>
        <v>3045.31</v>
      </c>
      <c r="AO113" s="94"/>
      <c r="AP113" s="51">
        <f t="shared" si="136"/>
        <v>0</v>
      </c>
      <c r="AQ113" s="51">
        <f t="shared" si="146"/>
        <v>0</v>
      </c>
      <c r="AR113" s="52">
        <f t="shared" si="148"/>
        <v>10008.299999999999</v>
      </c>
      <c r="AS113" s="52">
        <f t="shared" si="122"/>
        <v>39848.722000000002</v>
      </c>
      <c r="AT113" s="52">
        <f t="shared" si="95"/>
        <v>3486.7631750000005</v>
      </c>
      <c r="AU113" s="51">
        <f t="shared" si="149"/>
        <v>9874.5133115999997</v>
      </c>
      <c r="AV113" s="51">
        <f t="shared" si="109"/>
        <v>2301.2636955000007</v>
      </c>
      <c r="AW113" s="51">
        <f t="shared" si="150"/>
        <v>251.04694860000006</v>
      </c>
      <c r="AX113" s="51">
        <f t="shared" si="110"/>
        <v>83.682316200000017</v>
      </c>
      <c r="AY113" s="51">
        <f t="shared" si="137"/>
        <v>0</v>
      </c>
      <c r="AZ113" s="51">
        <f t="shared" si="147"/>
        <v>0</v>
      </c>
      <c r="BA113" s="51">
        <f t="shared" si="138"/>
        <v>0</v>
      </c>
      <c r="BB113" s="51">
        <f t="shared" si="151"/>
        <v>690.37910865000015</v>
      </c>
      <c r="BC113" s="52">
        <f t="shared" si="100"/>
        <v>13200.885380550002</v>
      </c>
      <c r="BD113" s="52">
        <f t="shared" si="101"/>
        <v>53049.607380550005</v>
      </c>
    </row>
    <row r="114" spans="1:56" ht="38.25" x14ac:dyDescent="0.25">
      <c r="A114" s="35" t="s">
        <v>367</v>
      </c>
      <c r="B114" s="36">
        <v>1</v>
      </c>
      <c r="C114" s="37">
        <v>10</v>
      </c>
      <c r="D114" s="38" t="s">
        <v>368</v>
      </c>
      <c r="E114" s="17">
        <v>10</v>
      </c>
      <c r="F114" s="39" t="str">
        <f t="shared" si="92"/>
        <v>JUV</v>
      </c>
      <c r="G114" s="40" t="str">
        <f t="shared" si="143"/>
        <v>Juventud</v>
      </c>
      <c r="H114" s="40" t="str">
        <f t="shared" si="144"/>
        <v>Juventud</v>
      </c>
      <c r="I114" s="40" t="str">
        <f t="shared" si="156"/>
        <v>Educación, Cultura y Juventud</v>
      </c>
      <c r="J114" s="41" t="s">
        <v>369</v>
      </c>
      <c r="K114" s="42" t="s">
        <v>84</v>
      </c>
      <c r="L114" s="42" t="s">
        <v>85</v>
      </c>
      <c r="M114" s="42" t="s">
        <v>85</v>
      </c>
      <c r="N114" s="42" t="s">
        <v>86</v>
      </c>
      <c r="O114" s="85"/>
      <c r="P114" s="43">
        <v>36362</v>
      </c>
      <c r="Q114" s="42"/>
      <c r="R114" s="70"/>
      <c r="S114" s="45" t="s">
        <v>61</v>
      </c>
      <c r="T114" s="42" t="s">
        <v>62</v>
      </c>
      <c r="U114" s="42"/>
      <c r="V114" s="42" t="s">
        <v>93</v>
      </c>
      <c r="W114" s="87"/>
      <c r="X114" s="87"/>
      <c r="Y114" s="42" t="str">
        <f t="shared" si="84"/>
        <v>III</v>
      </c>
      <c r="Z114" s="47">
        <v>6712.13</v>
      </c>
      <c r="AA114" s="47"/>
      <c r="AB114" s="48">
        <v>0</v>
      </c>
      <c r="AC114" s="42">
        <v>8</v>
      </c>
      <c r="AD114" s="49">
        <v>0</v>
      </c>
      <c r="AE114" s="50" t="s">
        <v>88</v>
      </c>
      <c r="AF114" s="51">
        <f t="shared" si="153"/>
        <v>14410.52</v>
      </c>
      <c r="AG114" s="51">
        <f t="shared" si="86"/>
        <v>8571.3772960000006</v>
      </c>
      <c r="AH114" s="51">
        <f t="shared" si="154"/>
        <v>6783.59</v>
      </c>
      <c r="AI114" s="52">
        <f t="shared" si="93"/>
        <v>29765.487296000003</v>
      </c>
      <c r="AJ114" s="51">
        <f t="shared" si="152"/>
        <v>0</v>
      </c>
      <c r="AK114" s="51">
        <f t="shared" si="102"/>
        <v>6712.13</v>
      </c>
      <c r="AL114" s="32">
        <f t="shared" si="145"/>
        <v>0</v>
      </c>
      <c r="AM114" s="51">
        <f t="shared" si="135"/>
        <v>0</v>
      </c>
      <c r="AN114" s="51">
        <f t="shared" si="155"/>
        <v>3045.31</v>
      </c>
      <c r="AO114" s="94"/>
      <c r="AP114" s="51">
        <f t="shared" si="136"/>
        <v>0</v>
      </c>
      <c r="AQ114" s="51">
        <f t="shared" si="146"/>
        <v>0</v>
      </c>
      <c r="AR114" s="52">
        <f t="shared" si="148"/>
        <v>9757.44</v>
      </c>
      <c r="AS114" s="52">
        <f t="shared" si="122"/>
        <v>39522.927296000002</v>
      </c>
      <c r="AT114" s="52">
        <f t="shared" si="95"/>
        <v>3458.2561384000001</v>
      </c>
      <c r="AU114" s="51">
        <f t="shared" si="149"/>
        <v>9793.781383948799</v>
      </c>
      <c r="AV114" s="51">
        <f t="shared" ref="AV114:AV125" si="157">IF(L114&lt;&gt;"",IF(L114="F",VLOOKUP(M114,SSFUNCIONARIOS,5,FALSE)*AT114*12,VLOOKUP(M114,SSLABORAL,5,FALSE)*AT114*12),0)</f>
        <v>2282.4490513440001</v>
      </c>
      <c r="AW114" s="51">
        <f t="shared" si="150"/>
        <v>248.99444196479999</v>
      </c>
      <c r="AX114" s="51">
        <f t="shared" si="110"/>
        <v>82.998147321600015</v>
      </c>
      <c r="AY114" s="51">
        <f t="shared" si="137"/>
        <v>0</v>
      </c>
      <c r="AZ114" s="51">
        <f t="shared" si="147"/>
        <v>0</v>
      </c>
      <c r="BA114" s="51">
        <f t="shared" si="138"/>
        <v>0</v>
      </c>
      <c r="BB114" s="51">
        <f t="shared" si="151"/>
        <v>684.73471540320008</v>
      </c>
      <c r="BC114" s="52">
        <f t="shared" si="100"/>
        <v>13092.957739982397</v>
      </c>
      <c r="BD114" s="52">
        <f t="shared" si="101"/>
        <v>52615.885035982399</v>
      </c>
    </row>
    <row r="115" spans="1:56" ht="38.25" x14ac:dyDescent="0.25">
      <c r="A115" s="35" t="s">
        <v>370</v>
      </c>
      <c r="B115" s="36">
        <v>1</v>
      </c>
      <c r="C115" s="37">
        <v>10</v>
      </c>
      <c r="D115" s="74" t="s">
        <v>371</v>
      </c>
      <c r="E115" s="17">
        <v>10</v>
      </c>
      <c r="F115" s="39" t="str">
        <f t="shared" si="92"/>
        <v>JUV</v>
      </c>
      <c r="G115" s="40" t="str">
        <f t="shared" si="143"/>
        <v>Juventud</v>
      </c>
      <c r="H115" s="40" t="str">
        <f t="shared" si="144"/>
        <v>Juventud</v>
      </c>
      <c r="I115" s="40" t="str">
        <f t="shared" si="156"/>
        <v>Educación, Cultura y Juventud</v>
      </c>
      <c r="J115" s="41" t="s">
        <v>372</v>
      </c>
      <c r="K115" s="42" t="s">
        <v>84</v>
      </c>
      <c r="L115" s="42" t="s">
        <v>85</v>
      </c>
      <c r="M115" s="42" t="s">
        <v>85</v>
      </c>
      <c r="N115" s="42" t="s">
        <v>86</v>
      </c>
      <c r="O115" s="85"/>
      <c r="P115" s="43">
        <v>44928</v>
      </c>
      <c r="Q115" s="42"/>
      <c r="R115" s="70"/>
      <c r="S115" s="45" t="s">
        <v>61</v>
      </c>
      <c r="T115" s="42" t="s">
        <v>92</v>
      </c>
      <c r="U115" s="42"/>
      <c r="V115" s="42" t="s">
        <v>93</v>
      </c>
      <c r="W115" s="87"/>
      <c r="X115" s="87"/>
      <c r="Y115" s="42" t="str">
        <f t="shared" si="84"/>
        <v>III</v>
      </c>
      <c r="Z115" s="47">
        <v>5269.39</v>
      </c>
      <c r="AA115" s="47"/>
      <c r="AB115" s="48"/>
      <c r="AC115" s="42"/>
      <c r="AD115" s="49">
        <v>0</v>
      </c>
      <c r="AE115" s="50" t="s">
        <v>88</v>
      </c>
      <c r="AF115" s="51">
        <f t="shared" si="153"/>
        <v>14410.52</v>
      </c>
      <c r="AG115" s="51">
        <f t="shared" si="86"/>
        <v>0</v>
      </c>
      <c r="AH115" s="51">
        <f t="shared" si="154"/>
        <v>6783.59</v>
      </c>
      <c r="AI115" s="52">
        <f t="shared" si="93"/>
        <v>21194.11</v>
      </c>
      <c r="AJ115" s="51">
        <f t="shared" si="152"/>
        <v>0</v>
      </c>
      <c r="AK115" s="51">
        <f t="shared" si="102"/>
        <v>5269.39</v>
      </c>
      <c r="AL115" s="32">
        <f t="shared" si="145"/>
        <v>0</v>
      </c>
      <c r="AM115" s="51">
        <f t="shared" si="135"/>
        <v>0</v>
      </c>
      <c r="AN115" s="51">
        <f t="shared" si="155"/>
        <v>3045.31</v>
      </c>
      <c r="AO115" s="94"/>
      <c r="AP115" s="51">
        <f t="shared" si="136"/>
        <v>0</v>
      </c>
      <c r="AQ115" s="51">
        <f t="shared" si="146"/>
        <v>0</v>
      </c>
      <c r="AR115" s="52">
        <f t="shared" si="148"/>
        <v>8314.7000000000007</v>
      </c>
      <c r="AS115" s="52">
        <f t="shared" si="122"/>
        <v>29508.81</v>
      </c>
      <c r="AT115" s="52">
        <f t="shared" si="95"/>
        <v>2582.0208750000002</v>
      </c>
      <c r="AU115" s="51">
        <f t="shared" si="149"/>
        <v>7312.2831179999994</v>
      </c>
      <c r="AV115" s="51">
        <f t="shared" si="157"/>
        <v>1704.1337775000002</v>
      </c>
      <c r="AW115" s="51">
        <f t="shared" si="150"/>
        <v>185.90550300000001</v>
      </c>
      <c r="AX115" s="51">
        <f t="shared" si="110"/>
        <v>61.968501000000003</v>
      </c>
      <c r="AY115" s="51">
        <f t="shared" si="137"/>
        <v>0</v>
      </c>
      <c r="AZ115" s="51">
        <f t="shared" si="147"/>
        <v>0</v>
      </c>
      <c r="BA115" s="51">
        <f t="shared" si="138"/>
        <v>0</v>
      </c>
      <c r="BB115" s="51">
        <f t="shared" si="151"/>
        <v>511.2401332500001</v>
      </c>
      <c r="BC115" s="52">
        <f t="shared" si="100"/>
        <v>9775.5310327499974</v>
      </c>
      <c r="BD115" s="52">
        <f t="shared" si="101"/>
        <v>39284.341032750002</v>
      </c>
    </row>
    <row r="116" spans="1:56" ht="45" x14ac:dyDescent="0.25">
      <c r="A116" s="35" t="s">
        <v>373</v>
      </c>
      <c r="B116" s="36">
        <v>1</v>
      </c>
      <c r="C116" s="37">
        <v>10</v>
      </c>
      <c r="D116" s="74" t="s">
        <v>374</v>
      </c>
      <c r="E116" s="17">
        <v>31</v>
      </c>
      <c r="F116" s="39" t="str">
        <f t="shared" si="92"/>
        <v>DEP</v>
      </c>
      <c r="G116" s="40" t="str">
        <f t="shared" si="143"/>
        <v>Deportes</v>
      </c>
      <c r="H116" s="40" t="str">
        <f t="shared" si="144"/>
        <v>Deportes</v>
      </c>
      <c r="I116" s="40" t="str">
        <f t="shared" si="156"/>
        <v>Educación, Cultura y Juventud</v>
      </c>
      <c r="J116" s="41" t="s">
        <v>375</v>
      </c>
      <c r="K116" s="42" t="s">
        <v>84</v>
      </c>
      <c r="L116" s="42" t="s">
        <v>85</v>
      </c>
      <c r="M116" s="42" t="s">
        <v>85</v>
      </c>
      <c r="N116" s="42" t="s">
        <v>86</v>
      </c>
      <c r="O116" s="43"/>
      <c r="P116" s="43">
        <v>44823</v>
      </c>
      <c r="Q116" s="42"/>
      <c r="R116" s="44"/>
      <c r="S116" s="45"/>
      <c r="T116" s="42" t="s">
        <v>92</v>
      </c>
      <c r="U116" s="42"/>
      <c r="V116" s="42" t="s">
        <v>93</v>
      </c>
      <c r="W116" s="87"/>
      <c r="X116" s="87"/>
      <c r="Y116" s="42" t="str">
        <f t="shared" si="84"/>
        <v>III</v>
      </c>
      <c r="Z116" s="47">
        <v>6147.51</v>
      </c>
      <c r="AA116" s="47"/>
      <c r="AB116" s="48">
        <v>0</v>
      </c>
      <c r="AC116" s="42"/>
      <c r="AD116" s="49">
        <v>0</v>
      </c>
      <c r="AE116" s="50" t="s">
        <v>88</v>
      </c>
      <c r="AF116" s="51">
        <f t="shared" ref="AF116" si="158">IF(L116&lt;&gt;"",IF(L116="F",VLOOKUP(GRUPO,DATABASICAS,2,FALSE),VLOOKUP(GRUPO,LABORAL,3,FALSE)),0)</f>
        <v>14410.52</v>
      </c>
      <c r="AG116" s="51">
        <f t="shared" si="86"/>
        <v>0</v>
      </c>
      <c r="AH116" s="51">
        <f t="shared" ref="AH116" si="159">IF(L116&lt;&gt;"",IF(L116="F",(VLOOKUP(Y116,EXTRA,2)+VLOOKUP(Y116,EXTRA,3)*AC116)*2+VLOOKUP(X116,DATADESTINO,3),VLOOKUP(V116,LABORAL,8)),0)</f>
        <v>6783.59</v>
      </c>
      <c r="AI116" s="52">
        <f t="shared" ref="AI116:AI117" si="160">SUM(AF116:AH116)*B116+IF(B116=0,0.01,0)</f>
        <v>21194.11</v>
      </c>
      <c r="AJ116" s="51">
        <f>IF(L116&lt;&gt;"",IF(L116="F",VLOOKUP(NIVEL,DATADESTINO,2,FALSE),0),0)</f>
        <v>0</v>
      </c>
      <c r="AK116" s="51">
        <f t="shared" si="102"/>
        <v>6147.51</v>
      </c>
      <c r="AL116" s="32">
        <f t="shared" si="145"/>
        <v>0</v>
      </c>
      <c r="AM116" s="51">
        <f t="shared" ref="AM116" si="161">IF(L116&lt;&gt;"",IF(L116="F",VLOOKUP(GRUPO,DATABASICAS,4,FALSE),0),0)</f>
        <v>0</v>
      </c>
      <c r="AN116" s="51">
        <f t="shared" ref="AN116" si="162">IF(L116&lt;&gt;"",IF(L116="L",VLOOKUP(V116,LABORAL,5),0),0)</f>
        <v>3045.31</v>
      </c>
      <c r="AO116" s="51"/>
      <c r="AP116" s="51">
        <f t="shared" si="136"/>
        <v>0</v>
      </c>
      <c r="AQ116" s="51">
        <f t="shared" ref="AQ116" si="163">IF(L116&lt;&gt;"",IF(L116="L",VLOOKUP(V116,LABORAL,7),0),0)</f>
        <v>0</v>
      </c>
      <c r="AR116" s="52">
        <f t="shared" ref="AR116:AR117" si="164">SUM(AJ116:AQ116)*B116</f>
        <v>9192.82</v>
      </c>
      <c r="AS116" s="52">
        <f t="shared" si="122"/>
        <v>30386.93</v>
      </c>
      <c r="AT116" s="52">
        <f t="shared" ref="AT116" si="165">IF(AS116/12&gt;DATABASEMAXIMA,DATABASEMAXIMA,AS116/12*1.05)</f>
        <v>2658.8563750000003</v>
      </c>
      <c r="AU116" s="51">
        <f t="shared" ref="AU116" si="166">IF(L116&lt;&gt;"",IF(L116="F",VLOOKUP(M116,SSFUNCIONARIOS,4,FALSE)*AT116*12,VLOOKUP(M116,SSLABORAL,4,FALSE)*AT116*12),0)</f>
        <v>7529.8812539999999</v>
      </c>
      <c r="AV116" s="51">
        <f t="shared" ref="AV116" si="167">IF(L116&lt;&gt;"",IF(L116="F",VLOOKUP(M116,SSFUNCIONARIOS,5,FALSE)*AT116*12,VLOOKUP(M116,SSLABORAL,5,FALSE)*AT116*12),0)</f>
        <v>1754.8452075</v>
      </c>
      <c r="AW116" s="51">
        <f t="shared" ref="AW116" si="168">IF(L116&lt;&gt;"",IF(L116="F",VLOOKUP(M116,SSFUNCIONARIOS,6,FALSE)*AT116*12,VLOOKUP(M116,SSLABORAL,6,FALSE)*AT116*12),0)</f>
        <v>191.43765900000002</v>
      </c>
      <c r="AX116" s="51">
        <f t="shared" ref="AX116" si="169">IF(L116="L",VLOOKUP(M116,SSLABORAL,7)*AT116*12,0)</f>
        <v>63.812553000000008</v>
      </c>
      <c r="AY116" s="51">
        <f t="shared" ref="AY116" si="170">IF(L116="F",VLOOKUP(M116,SSFUNCIONARIOS,7)*AU116*-1,0)</f>
        <v>0</v>
      </c>
      <c r="AZ116" s="51">
        <f t="shared" si="147"/>
        <v>0</v>
      </c>
      <c r="BA116" s="51">
        <f t="shared" ref="BA116" si="171">IF(L116="F",VLOOKUP(M116,SSFUNCIONARIOS,8)*AT116*12,0)</f>
        <v>0</v>
      </c>
      <c r="BB116" s="51">
        <f t="shared" ref="BB116" si="172">IF(L116&lt;&gt;"",VLOOKUP(AE116,EPIGRAFES,3,FALSE)*AT116*12,0)</f>
        <v>526.45356225000012</v>
      </c>
      <c r="BC116" s="52">
        <f t="shared" si="100"/>
        <v>10066.43023575</v>
      </c>
      <c r="BD116" s="52">
        <f t="shared" si="101"/>
        <v>40453.360235749999</v>
      </c>
    </row>
    <row r="117" spans="1:56" ht="45" x14ac:dyDescent="0.25">
      <c r="A117" s="35" t="s">
        <v>376</v>
      </c>
      <c r="B117" s="36">
        <v>0</v>
      </c>
      <c r="C117" s="37">
        <v>10</v>
      </c>
      <c r="D117" s="54" t="s">
        <v>132</v>
      </c>
      <c r="E117" s="17">
        <v>31</v>
      </c>
      <c r="F117" s="39" t="str">
        <f t="shared" si="92"/>
        <v>DEP</v>
      </c>
      <c r="G117" s="40" t="str">
        <f t="shared" si="143"/>
        <v>Deportes</v>
      </c>
      <c r="H117" s="40" t="str">
        <f t="shared" si="144"/>
        <v>Deportes</v>
      </c>
      <c r="I117" s="40" t="str">
        <f t="shared" si="156"/>
        <v>Educación, Cultura y Juventud</v>
      </c>
      <c r="J117" s="41" t="s">
        <v>375</v>
      </c>
      <c r="K117" s="42" t="s">
        <v>84</v>
      </c>
      <c r="L117" s="42" t="s">
        <v>85</v>
      </c>
      <c r="M117" s="42" t="s">
        <v>85</v>
      </c>
      <c r="N117" s="42" t="s">
        <v>86</v>
      </c>
      <c r="O117" s="43"/>
      <c r="P117" s="43"/>
      <c r="Q117" s="42"/>
      <c r="R117" s="44"/>
      <c r="S117" s="45"/>
      <c r="T117" s="42" t="s">
        <v>92</v>
      </c>
      <c r="U117" s="42"/>
      <c r="V117" s="42" t="s">
        <v>93</v>
      </c>
      <c r="W117" s="87"/>
      <c r="X117" s="87"/>
      <c r="Y117" s="42" t="str">
        <f t="shared" si="84"/>
        <v>III</v>
      </c>
      <c r="Z117" s="47">
        <v>6087.24</v>
      </c>
      <c r="AA117" s="47"/>
      <c r="AB117" s="48">
        <v>0</v>
      </c>
      <c r="AC117" s="42"/>
      <c r="AD117" s="49">
        <v>0</v>
      </c>
      <c r="AE117" s="50" t="s">
        <v>88</v>
      </c>
      <c r="AF117" s="51">
        <f t="shared" ref="AF117" si="173">IF(L117&lt;&gt;"",IF(L117="F",VLOOKUP(GRUPO,DATABASICAS,2,FALSE),VLOOKUP(GRUPO,LABORAL,3,FALSE)),0)</f>
        <v>14410.52</v>
      </c>
      <c r="AG117" s="51">
        <f t="shared" ref="AG117" si="174">IF(L117&lt;&gt;"",IF(L117="F",VLOOKUP(GRUPOT,DATABASICAS,3,FALSE)*AC117,VLOOKUP(AC117,ANTIGLABORAL,2)*AF117),0)</f>
        <v>0</v>
      </c>
      <c r="AH117" s="51">
        <f t="shared" ref="AH117" si="175">IF(L117&lt;&gt;"",IF(L117="F",(VLOOKUP(Y117,EXTRA,2)+VLOOKUP(Y117,EXTRA,3)*AC117)*2+VLOOKUP(X117,DATADESTINO,3),VLOOKUP(V117,LABORAL,8)),0)</f>
        <v>6783.59</v>
      </c>
      <c r="AI117" s="52">
        <f t="shared" si="160"/>
        <v>0.01</v>
      </c>
      <c r="AJ117" s="51">
        <f>IF(L117&lt;&gt;"",IF(L117="F",VLOOKUP(NIVEL,DATADESTINO,2,FALSE),0),0)</f>
        <v>0</v>
      </c>
      <c r="AK117" s="51">
        <f t="shared" si="102"/>
        <v>6087.24</v>
      </c>
      <c r="AL117" s="32">
        <f t="shared" si="145"/>
        <v>0</v>
      </c>
      <c r="AM117" s="51">
        <f t="shared" ref="AM117" si="176">IF(L117&lt;&gt;"",IF(L117="F",VLOOKUP(GRUPO,DATABASICAS,4,FALSE),0),0)</f>
        <v>0</v>
      </c>
      <c r="AN117" s="51">
        <f t="shared" ref="AN117" si="177">IF(L117&lt;&gt;"",IF(L117="L",VLOOKUP(V117,LABORAL,5),0),0)</f>
        <v>3045.31</v>
      </c>
      <c r="AO117" s="51"/>
      <c r="AP117" s="51">
        <f t="shared" si="136"/>
        <v>0</v>
      </c>
      <c r="AQ117" s="51">
        <f t="shared" ref="AQ117" si="178">IF(L117&lt;&gt;"",IF(L117="L",VLOOKUP(V117,LABORAL,7),0),0)</f>
        <v>0</v>
      </c>
      <c r="AR117" s="52">
        <f t="shared" si="164"/>
        <v>0</v>
      </c>
      <c r="AS117" s="52">
        <f t="shared" si="122"/>
        <v>0.01</v>
      </c>
      <c r="AT117" s="52">
        <f t="shared" ref="AT117" si="179">IF(AS117/12&gt;DATABASEMAXIMA,DATABASEMAXIMA,AS117/12*1.05)</f>
        <v>8.7500000000000013E-4</v>
      </c>
      <c r="AU117" s="51">
        <f t="shared" ref="AU117" si="180">IF(L117&lt;&gt;"",IF(L117="F",VLOOKUP(M117,SSFUNCIONARIOS,4,FALSE)*AT117*12,VLOOKUP(M117,SSLABORAL,4,FALSE)*AT117*12),0)</f>
        <v>2.4780000000000002E-3</v>
      </c>
      <c r="AV117" s="51">
        <f t="shared" ref="AV117" si="181">IF(L117&lt;&gt;"",IF(L117="F",VLOOKUP(M117,SSFUNCIONARIOS,5,FALSE)*AT117*12,VLOOKUP(M117,SSLABORAL,5,FALSE)*AT117*12),0)</f>
        <v>5.7750000000000011E-4</v>
      </c>
      <c r="AW117" s="51">
        <f t="shared" ref="AW117" si="182">IF(L117&lt;&gt;"",IF(L117="F",VLOOKUP(M117,SSFUNCIONARIOS,6,FALSE)*AT117*12,VLOOKUP(M117,SSLABORAL,6,FALSE)*AT117*12),0)</f>
        <v>6.3000000000000013E-5</v>
      </c>
      <c r="AX117" s="51">
        <f t="shared" ref="AX117" si="183">IF(L117="L",VLOOKUP(M117,SSLABORAL,7)*AT117*12,0)</f>
        <v>2.1000000000000002E-5</v>
      </c>
      <c r="AY117" s="51">
        <f t="shared" ref="AY117" si="184">IF(L117="F",VLOOKUP(M117,SSFUNCIONARIOS,7)*AU117*-1,0)</f>
        <v>0</v>
      </c>
      <c r="AZ117" s="51">
        <f t="shared" si="147"/>
        <v>0.1</v>
      </c>
      <c r="BA117" s="51">
        <f t="shared" ref="BA117" si="185">IF(L117="F",VLOOKUP(M117,SSFUNCIONARIOS,8)*AT117*12,0)</f>
        <v>0</v>
      </c>
      <c r="BB117" s="51">
        <f t="shared" ref="BB117" si="186">IF(L117&lt;&gt;"",VLOOKUP(AE117,EPIGRAFES,3,FALSE)*AT117*12,0)</f>
        <v>1.7325000000000001E-4</v>
      </c>
      <c r="BC117" s="52">
        <f t="shared" si="100"/>
        <v>0.10331275000000001</v>
      </c>
      <c r="BD117" s="52">
        <f t="shared" si="101"/>
        <v>0.11331275</v>
      </c>
    </row>
    <row r="118" spans="1:56" ht="67.5" x14ac:dyDescent="0.25">
      <c r="A118" s="35" t="s">
        <v>377</v>
      </c>
      <c r="B118" s="36">
        <v>1</v>
      </c>
      <c r="C118" s="37">
        <v>11</v>
      </c>
      <c r="D118" s="74" t="s">
        <v>378</v>
      </c>
      <c r="E118" s="17">
        <v>30</v>
      </c>
      <c r="F118" s="39" t="str">
        <f t="shared" si="92"/>
        <v>ACH</v>
      </c>
      <c r="G118" s="40" t="s">
        <v>167</v>
      </c>
      <c r="H118" s="40" t="s">
        <v>167</v>
      </c>
      <c r="I118" s="40" t="str">
        <f t="shared" si="156"/>
        <v>Educación, Cultura y Juventud</v>
      </c>
      <c r="J118" s="41" t="s">
        <v>349</v>
      </c>
      <c r="K118" s="42" t="s">
        <v>84</v>
      </c>
      <c r="L118" s="42" t="s">
        <v>58</v>
      </c>
      <c r="M118" s="42" t="s">
        <v>59</v>
      </c>
      <c r="N118" s="42" t="s">
        <v>86</v>
      </c>
      <c r="O118" s="85" t="s">
        <v>175</v>
      </c>
      <c r="P118" s="43">
        <v>44627</v>
      </c>
      <c r="Q118" s="42" t="s">
        <v>239</v>
      </c>
      <c r="R118" s="42" t="s">
        <v>285</v>
      </c>
      <c r="S118" s="45" t="s">
        <v>61</v>
      </c>
      <c r="T118" s="42" t="s">
        <v>92</v>
      </c>
      <c r="U118" s="42"/>
      <c r="V118" s="42" t="s">
        <v>100</v>
      </c>
      <c r="W118" s="71">
        <v>24</v>
      </c>
      <c r="X118" s="71">
        <v>24</v>
      </c>
      <c r="Y118" s="42" t="str">
        <f t="shared" si="84"/>
        <v>A1</v>
      </c>
      <c r="Z118" s="47">
        <v>18194.48</v>
      </c>
      <c r="AA118" s="47"/>
      <c r="AB118" s="48">
        <v>0</v>
      </c>
      <c r="AC118" s="42"/>
      <c r="AD118" s="49">
        <v>0</v>
      </c>
      <c r="AE118" s="50" t="s">
        <v>65</v>
      </c>
      <c r="AF118" s="51">
        <f t="shared" si="153"/>
        <v>15845.9</v>
      </c>
      <c r="AG118" s="51">
        <f t="shared" si="86"/>
        <v>0</v>
      </c>
      <c r="AH118" s="51">
        <f t="shared" si="154"/>
        <v>3017.84</v>
      </c>
      <c r="AI118" s="52">
        <f t="shared" si="93"/>
        <v>18863.739999999998</v>
      </c>
      <c r="AJ118" s="51">
        <f>IF(L118&lt;&gt;"",IF(L118="F",VLOOKUP(NIVEL2,DATADESTINO,2,FALSE),0),0)</f>
        <v>8328.7099999999991</v>
      </c>
      <c r="AK118" s="51">
        <f t="shared" si="102"/>
        <v>18194.48</v>
      </c>
      <c r="AL118" s="32">
        <f t="shared" si="145"/>
        <v>0</v>
      </c>
      <c r="AM118" s="51">
        <f t="shared" si="135"/>
        <v>2451.38</v>
      </c>
      <c r="AN118" s="51">
        <f t="shared" si="155"/>
        <v>0</v>
      </c>
      <c r="AO118" s="51">
        <f>IF(L118&lt;&gt;"",IF(L118="L",VLOOKUP(V118,LABORAL,6),0),0)</f>
        <v>0</v>
      </c>
      <c r="AP118" s="51">
        <f t="shared" si="136"/>
        <v>0</v>
      </c>
      <c r="AQ118" s="51">
        <f t="shared" si="146"/>
        <v>0</v>
      </c>
      <c r="AR118" s="52">
        <f t="shared" si="148"/>
        <v>28974.57</v>
      </c>
      <c r="AS118" s="52">
        <f t="shared" si="122"/>
        <v>47838.31</v>
      </c>
      <c r="AT118" s="52">
        <f t="shared" si="95"/>
        <v>4185.8521250000003</v>
      </c>
      <c r="AU118" s="51">
        <f t="shared" si="149"/>
        <v>11854.333218</v>
      </c>
      <c r="AV118" s="51">
        <f t="shared" si="157"/>
        <v>2762.6624025000001</v>
      </c>
      <c r="AW118" s="51">
        <f t="shared" si="150"/>
        <v>301.38135299999999</v>
      </c>
      <c r="AX118" s="51">
        <f t="shared" si="110"/>
        <v>0</v>
      </c>
      <c r="AY118" s="51">
        <f t="shared" si="137"/>
        <v>0</v>
      </c>
      <c r="AZ118" s="51">
        <f t="shared" si="147"/>
        <v>0</v>
      </c>
      <c r="BA118" s="51">
        <f t="shared" si="138"/>
        <v>0</v>
      </c>
      <c r="BB118" s="51">
        <f t="shared" si="151"/>
        <v>753.45338249999998</v>
      </c>
      <c r="BC118" s="52">
        <f t="shared" si="100"/>
        <v>15671.830356</v>
      </c>
      <c r="BD118" s="52">
        <f t="shared" si="101"/>
        <v>63510.140355999996</v>
      </c>
    </row>
    <row r="119" spans="1:56" ht="56.25" x14ac:dyDescent="0.25">
      <c r="A119" s="35" t="s">
        <v>379</v>
      </c>
      <c r="B119" s="36">
        <v>1</v>
      </c>
      <c r="C119" s="37">
        <v>11</v>
      </c>
      <c r="D119" s="38" t="s">
        <v>132</v>
      </c>
      <c r="E119" s="80">
        <v>30</v>
      </c>
      <c r="F119" s="39" t="str">
        <f t="shared" si="92"/>
        <v>ACH</v>
      </c>
      <c r="G119" s="40" t="s">
        <v>167</v>
      </c>
      <c r="H119" s="40" t="s">
        <v>167</v>
      </c>
      <c r="I119" s="40" t="str">
        <f t="shared" si="156"/>
        <v>Educación, Cultura y Juventud</v>
      </c>
      <c r="J119" s="41" t="s">
        <v>343</v>
      </c>
      <c r="K119" s="42" t="s">
        <v>84</v>
      </c>
      <c r="L119" s="42" t="s">
        <v>58</v>
      </c>
      <c r="M119" s="42" t="s">
        <v>59</v>
      </c>
      <c r="N119" s="42" t="s">
        <v>86</v>
      </c>
      <c r="O119" s="85" t="s">
        <v>168</v>
      </c>
      <c r="P119" s="42"/>
      <c r="Q119" s="42" t="s">
        <v>85</v>
      </c>
      <c r="R119" s="44" t="s">
        <v>60</v>
      </c>
      <c r="S119" s="45" t="s">
        <v>61</v>
      </c>
      <c r="T119" s="42" t="s">
        <v>92</v>
      </c>
      <c r="U119" s="42"/>
      <c r="V119" s="105" t="s">
        <v>119</v>
      </c>
      <c r="W119" s="71">
        <v>14</v>
      </c>
      <c r="X119" s="71">
        <v>14</v>
      </c>
      <c r="Y119" s="107" t="str">
        <f t="shared" si="84"/>
        <v>C1</v>
      </c>
      <c r="Z119" s="47">
        <v>8581.2999999999993</v>
      </c>
      <c r="AA119" s="47"/>
      <c r="AB119" s="48">
        <v>0</v>
      </c>
      <c r="AC119" s="42"/>
      <c r="AD119" s="49">
        <v>0</v>
      </c>
      <c r="AE119" s="50" t="s">
        <v>65</v>
      </c>
      <c r="AF119" s="51">
        <f t="shared" si="153"/>
        <v>10287.6</v>
      </c>
      <c r="AG119" s="51">
        <f t="shared" si="86"/>
        <v>0</v>
      </c>
      <c r="AH119" s="51">
        <f t="shared" si="154"/>
        <v>2208.34</v>
      </c>
      <c r="AI119" s="52">
        <f t="shared" si="93"/>
        <v>12495.94</v>
      </c>
      <c r="AJ119" s="51">
        <f>IF(L119&lt;&gt;"",IF(L119="F",VLOOKUP(NIVEL2,DATADESTINO,2,FALSE),0),0)</f>
        <v>4358.42</v>
      </c>
      <c r="AK119" s="51">
        <f t="shared" si="102"/>
        <v>8581.2999999999993</v>
      </c>
      <c r="AL119" s="51">
        <f t="shared" si="145"/>
        <v>0</v>
      </c>
      <c r="AM119" s="51">
        <f t="shared" si="135"/>
        <v>1652.05</v>
      </c>
      <c r="AN119" s="51">
        <f t="shared" si="155"/>
        <v>0</v>
      </c>
      <c r="AO119" s="92">
        <f>IF(L119&lt;&gt;"",IF(L119="L",VLOOKUP(V119,LABORAL,6),0),0)</f>
        <v>0</v>
      </c>
      <c r="AP119" s="92">
        <f t="shared" si="136"/>
        <v>0</v>
      </c>
      <c r="AQ119" s="92">
        <f t="shared" si="146"/>
        <v>0</v>
      </c>
      <c r="AR119" s="52">
        <f t="shared" si="148"/>
        <v>14591.769999999999</v>
      </c>
      <c r="AS119" s="93">
        <f t="shared" si="122"/>
        <v>27087.71</v>
      </c>
      <c r="AT119" s="52">
        <f t="shared" si="95"/>
        <v>2370.1746249999997</v>
      </c>
      <c r="AU119" s="92">
        <f t="shared" si="149"/>
        <v>6712.3345379999982</v>
      </c>
      <c r="AV119" s="92">
        <f t="shared" si="157"/>
        <v>1564.3152524999996</v>
      </c>
      <c r="AW119" s="92">
        <f t="shared" si="150"/>
        <v>170.65257299999999</v>
      </c>
      <c r="AX119" s="92">
        <f t="shared" si="110"/>
        <v>0</v>
      </c>
      <c r="AY119" s="92">
        <f t="shared" si="137"/>
        <v>0</v>
      </c>
      <c r="AZ119" s="51">
        <f t="shared" si="147"/>
        <v>0</v>
      </c>
      <c r="BA119" s="92">
        <f t="shared" si="138"/>
        <v>0</v>
      </c>
      <c r="BB119" s="92">
        <f t="shared" si="151"/>
        <v>426.6314324999999</v>
      </c>
      <c r="BC119" s="93">
        <f t="shared" si="100"/>
        <v>8873.9337959999975</v>
      </c>
      <c r="BD119" s="93">
        <f t="shared" si="101"/>
        <v>35961.643795999997</v>
      </c>
    </row>
    <row r="120" spans="1:56" ht="56.25" x14ac:dyDescent="0.25">
      <c r="A120" s="35" t="s">
        <v>380</v>
      </c>
      <c r="B120" s="36">
        <v>1</v>
      </c>
      <c r="C120" s="37">
        <v>11</v>
      </c>
      <c r="D120" s="79" t="s">
        <v>132</v>
      </c>
      <c r="E120" s="17">
        <v>30</v>
      </c>
      <c r="F120" s="39" t="str">
        <f t="shared" si="92"/>
        <v>ACH</v>
      </c>
      <c r="G120" s="40" t="s">
        <v>167</v>
      </c>
      <c r="H120" s="40" t="s">
        <v>167</v>
      </c>
      <c r="I120" s="40" t="str">
        <f t="shared" si="156"/>
        <v>Educación, Cultura y Juventud</v>
      </c>
      <c r="J120" s="41" t="s">
        <v>343</v>
      </c>
      <c r="K120" s="42" t="s">
        <v>84</v>
      </c>
      <c r="L120" s="42" t="s">
        <v>58</v>
      </c>
      <c r="M120" s="42" t="s">
        <v>59</v>
      </c>
      <c r="N120" s="42" t="s">
        <v>86</v>
      </c>
      <c r="O120" s="85" t="s">
        <v>168</v>
      </c>
      <c r="P120" s="43"/>
      <c r="Q120" s="42" t="s">
        <v>85</v>
      </c>
      <c r="R120" s="70"/>
      <c r="S120" s="45" t="s">
        <v>61</v>
      </c>
      <c r="T120" s="42" t="s">
        <v>92</v>
      </c>
      <c r="U120" s="42"/>
      <c r="V120" s="107" t="s">
        <v>119</v>
      </c>
      <c r="W120" s="71">
        <v>14</v>
      </c>
      <c r="X120" s="71">
        <v>14</v>
      </c>
      <c r="Y120" s="108" t="s">
        <v>119</v>
      </c>
      <c r="Z120" s="47">
        <v>8581.2999999999993</v>
      </c>
      <c r="AA120" s="47"/>
      <c r="AB120" s="48"/>
      <c r="AC120" s="42"/>
      <c r="AD120" s="49">
        <v>0</v>
      </c>
      <c r="AE120" s="50" t="s">
        <v>65</v>
      </c>
      <c r="AF120" s="51">
        <f t="shared" si="153"/>
        <v>10287.6</v>
      </c>
      <c r="AG120" s="51">
        <f t="shared" ref="AG120:AG125" si="187">IF(L120&lt;&gt;"",IF(L120="F",VLOOKUP(GRUPOT,DATABASICAS,3,FALSE)*AC120,VLOOKUP(AC120,ANTIGLABORAL,2)*AF120),0)</f>
        <v>0</v>
      </c>
      <c r="AH120" s="51">
        <f t="shared" si="154"/>
        <v>2208.34</v>
      </c>
      <c r="AI120" s="52">
        <f t="shared" si="93"/>
        <v>12495.94</v>
      </c>
      <c r="AJ120" s="51">
        <f>IF(L120&lt;&gt;"",IF(L120="F",VLOOKUP(NIVEL2,DATADESTINO,2,FALSE),0),0)</f>
        <v>4358.42</v>
      </c>
      <c r="AK120" s="51">
        <f t="shared" si="102"/>
        <v>8581.2999999999993</v>
      </c>
      <c r="AL120" s="32">
        <f t="shared" si="145"/>
        <v>0</v>
      </c>
      <c r="AM120" s="51">
        <f t="shared" si="135"/>
        <v>1652.05</v>
      </c>
      <c r="AN120" s="51">
        <f t="shared" si="155"/>
        <v>0</v>
      </c>
      <c r="AO120" s="51">
        <f>IF(L120&lt;&gt;"",IF(L120="L",VLOOKUP(V120,LABORAL,6),0),0)</f>
        <v>0</v>
      </c>
      <c r="AP120" s="51">
        <f t="shared" si="136"/>
        <v>0</v>
      </c>
      <c r="AQ120" s="51">
        <f t="shared" si="146"/>
        <v>0</v>
      </c>
      <c r="AR120" s="52">
        <f t="shared" si="148"/>
        <v>14591.769999999999</v>
      </c>
      <c r="AS120" s="52">
        <f t="shared" si="122"/>
        <v>27087.71</v>
      </c>
      <c r="AT120" s="52">
        <f t="shared" si="95"/>
        <v>2370.1746249999997</v>
      </c>
      <c r="AU120" s="51">
        <f t="shared" si="149"/>
        <v>6712.3345379999982</v>
      </c>
      <c r="AV120" s="51">
        <f t="shared" si="157"/>
        <v>1564.3152524999996</v>
      </c>
      <c r="AW120" s="51">
        <f t="shared" si="150"/>
        <v>170.65257299999999</v>
      </c>
      <c r="AX120" s="51">
        <f t="shared" si="110"/>
        <v>0</v>
      </c>
      <c r="AY120" s="51">
        <f t="shared" si="137"/>
        <v>0</v>
      </c>
      <c r="AZ120" s="51">
        <f t="shared" si="147"/>
        <v>0</v>
      </c>
      <c r="BA120" s="51">
        <f t="shared" si="138"/>
        <v>0</v>
      </c>
      <c r="BB120" s="51">
        <f t="shared" si="151"/>
        <v>426.6314324999999</v>
      </c>
      <c r="BC120" s="52">
        <f t="shared" si="100"/>
        <v>8873.9337959999975</v>
      </c>
      <c r="BD120" s="52">
        <f t="shared" si="101"/>
        <v>35961.643795999997</v>
      </c>
    </row>
    <row r="121" spans="1:56" ht="56.25" x14ac:dyDescent="0.25">
      <c r="A121" s="35" t="s">
        <v>381</v>
      </c>
      <c r="B121" s="36">
        <v>0</v>
      </c>
      <c r="C121" s="37">
        <v>11</v>
      </c>
      <c r="D121" s="79" t="s">
        <v>193</v>
      </c>
      <c r="E121" s="17">
        <v>30</v>
      </c>
      <c r="F121" s="39" t="str">
        <f t="shared" si="92"/>
        <v>ACH</v>
      </c>
      <c r="G121" s="40" t="s">
        <v>167</v>
      </c>
      <c r="H121" s="40" t="s">
        <v>167</v>
      </c>
      <c r="I121" s="40" t="str">
        <f t="shared" si="156"/>
        <v>Educación, Cultura y Juventud</v>
      </c>
      <c r="J121" s="41" t="s">
        <v>117</v>
      </c>
      <c r="K121" s="42" t="s">
        <v>84</v>
      </c>
      <c r="L121" s="42" t="s">
        <v>58</v>
      </c>
      <c r="M121" s="42" t="s">
        <v>59</v>
      </c>
      <c r="N121" s="42" t="s">
        <v>86</v>
      </c>
      <c r="O121" s="70" t="s">
        <v>118</v>
      </c>
      <c r="P121" s="43"/>
      <c r="Q121" s="42" t="s">
        <v>85</v>
      </c>
      <c r="R121" s="44" t="s">
        <v>60</v>
      </c>
      <c r="S121" s="45" t="s">
        <v>61</v>
      </c>
      <c r="T121" s="42" t="s">
        <v>92</v>
      </c>
      <c r="U121" s="42" t="s">
        <v>252</v>
      </c>
      <c r="V121" s="42" t="s">
        <v>119</v>
      </c>
      <c r="W121" s="71">
        <v>20</v>
      </c>
      <c r="X121" s="71">
        <v>20</v>
      </c>
      <c r="Y121" s="42" t="str">
        <f t="shared" ref="Y121" si="188">V121</f>
        <v>C1</v>
      </c>
      <c r="Z121" s="47">
        <v>13328.28</v>
      </c>
      <c r="AA121" s="47"/>
      <c r="AB121" s="76"/>
      <c r="AC121" s="42"/>
      <c r="AD121" s="49">
        <v>0</v>
      </c>
      <c r="AE121" s="50" t="s">
        <v>65</v>
      </c>
      <c r="AF121" s="51">
        <f t="shared" si="153"/>
        <v>10287.6</v>
      </c>
      <c r="AG121" s="51">
        <f t="shared" si="187"/>
        <v>0</v>
      </c>
      <c r="AH121" s="51">
        <f t="shared" si="154"/>
        <v>2529.0299999999997</v>
      </c>
      <c r="AI121" s="90">
        <f>SUM(AF121:AH121)*B121+IF(B121=0,0.01,0)-0.01</f>
        <v>0</v>
      </c>
      <c r="AJ121" s="51">
        <f t="shared" ref="AJ121" si="189">IF(L121&lt;&gt;"",IF(L121="F",VLOOKUP(NIVEL2,DATADESTINO,2,FALSE),0),0)</f>
        <v>6282.55</v>
      </c>
      <c r="AK121" s="51">
        <f t="shared" si="102"/>
        <v>13328.28</v>
      </c>
      <c r="AL121" s="32">
        <f t="shared" si="145"/>
        <v>0</v>
      </c>
      <c r="AM121" s="51">
        <f t="shared" si="135"/>
        <v>1652.05</v>
      </c>
      <c r="AN121" s="51">
        <f t="shared" si="155"/>
        <v>0</v>
      </c>
      <c r="AO121" s="51">
        <f>IF(L121&lt;&gt;"",IF(L121="L",VLOOKUP(V121,LABORAL,6),0),0)</f>
        <v>0</v>
      </c>
      <c r="AP121" s="51">
        <f t="shared" si="136"/>
        <v>0</v>
      </c>
      <c r="AQ121" s="51">
        <f t="shared" si="146"/>
        <v>0</v>
      </c>
      <c r="AR121" s="52">
        <f t="shared" ref="AR121" si="190">SUM(AJ121:AQ121)*B121</f>
        <v>0</v>
      </c>
      <c r="AS121" s="52">
        <f t="shared" si="122"/>
        <v>0</v>
      </c>
      <c r="AT121" s="52">
        <f t="shared" si="95"/>
        <v>0</v>
      </c>
      <c r="AU121" s="51">
        <f t="shared" si="149"/>
        <v>0</v>
      </c>
      <c r="AV121" s="51">
        <f t="shared" si="157"/>
        <v>0</v>
      </c>
      <c r="AW121" s="51">
        <f t="shared" si="150"/>
        <v>0</v>
      </c>
      <c r="AX121" s="51">
        <f t="shared" si="110"/>
        <v>0</v>
      </c>
      <c r="AY121" s="51">
        <f t="shared" si="137"/>
        <v>0</v>
      </c>
      <c r="AZ121" s="51">
        <f t="shared" si="147"/>
        <v>0.1</v>
      </c>
      <c r="BA121" s="51">
        <f t="shared" si="138"/>
        <v>0</v>
      </c>
      <c r="BB121" s="51">
        <f t="shared" si="151"/>
        <v>0</v>
      </c>
      <c r="BC121" s="90">
        <f>SUM(AU121:BB121)-0.1</f>
        <v>0</v>
      </c>
      <c r="BD121" s="52">
        <f t="shared" si="101"/>
        <v>0</v>
      </c>
    </row>
    <row r="122" spans="1:56" ht="38.25" x14ac:dyDescent="0.25">
      <c r="A122" s="35" t="s">
        <v>382</v>
      </c>
      <c r="B122" s="36">
        <v>1</v>
      </c>
      <c r="C122" s="37">
        <v>11</v>
      </c>
      <c r="D122" s="38" t="s">
        <v>383</v>
      </c>
      <c r="E122" s="17">
        <v>30</v>
      </c>
      <c r="F122" s="39" t="str">
        <f t="shared" si="92"/>
        <v>ACH</v>
      </c>
      <c r="G122" s="40" t="str">
        <f t="shared" ref="G122:G153" si="191">VLOOKUP($E122,SECCIONES,2)</f>
        <v>Actividades Recreativas</v>
      </c>
      <c r="H122" s="40" t="str">
        <f t="shared" ref="H122:H153" si="192">VLOOKUP($E122,SECCIONES,4)</f>
        <v>Actividades Recreativas</v>
      </c>
      <c r="I122" s="40" t="str">
        <f t="shared" si="156"/>
        <v>Educación, Cultura y Juventud</v>
      </c>
      <c r="J122" s="41" t="s">
        <v>384</v>
      </c>
      <c r="K122" s="42" t="s">
        <v>84</v>
      </c>
      <c r="L122" s="42" t="s">
        <v>85</v>
      </c>
      <c r="M122" s="42" t="s">
        <v>85</v>
      </c>
      <c r="N122" s="42" t="s">
        <v>86</v>
      </c>
      <c r="O122" s="85"/>
      <c r="P122" s="43">
        <v>35088</v>
      </c>
      <c r="Q122" s="42"/>
      <c r="R122" s="70"/>
      <c r="S122" s="45" t="s">
        <v>61</v>
      </c>
      <c r="T122" s="42" t="s">
        <v>62</v>
      </c>
      <c r="U122" s="42"/>
      <c r="V122" s="42" t="s">
        <v>300</v>
      </c>
      <c r="W122" s="87"/>
      <c r="X122" s="87"/>
      <c r="Y122" s="42" t="str">
        <f t="shared" si="84"/>
        <v>II</v>
      </c>
      <c r="Z122" s="47">
        <v>6962.99</v>
      </c>
      <c r="AA122" s="47"/>
      <c r="AB122" s="48">
        <v>0</v>
      </c>
      <c r="AC122" s="42">
        <v>9</v>
      </c>
      <c r="AD122" s="49">
        <v>0</v>
      </c>
      <c r="AE122" s="50" t="s">
        <v>88</v>
      </c>
      <c r="AF122" s="51">
        <f t="shared" si="153"/>
        <v>17162.189999999999</v>
      </c>
      <c r="AG122" s="51">
        <f t="shared" si="187"/>
        <v>10297.313999999998</v>
      </c>
      <c r="AH122" s="51">
        <f t="shared" si="154"/>
        <v>7912.16</v>
      </c>
      <c r="AI122" s="52">
        <f t="shared" si="93"/>
        <v>35371.663999999997</v>
      </c>
      <c r="AJ122" s="51">
        <f>IF(L122&lt;&gt;"",IF(L122="F",VLOOKUP(NIVEL,DATADESTINO,2,FALSE),0),0)</f>
        <v>0</v>
      </c>
      <c r="AK122" s="51">
        <f t="shared" si="102"/>
        <v>6962.99</v>
      </c>
      <c r="AL122" s="32">
        <f t="shared" si="145"/>
        <v>0</v>
      </c>
      <c r="AM122" s="51">
        <f t="shared" si="135"/>
        <v>0</v>
      </c>
      <c r="AN122" s="51">
        <f t="shared" si="155"/>
        <v>4325.87</v>
      </c>
      <c r="AO122" s="51"/>
      <c r="AP122" s="51">
        <f t="shared" si="136"/>
        <v>0</v>
      </c>
      <c r="AQ122" s="51">
        <f t="shared" si="146"/>
        <v>0</v>
      </c>
      <c r="AR122" s="52">
        <f t="shared" si="148"/>
        <v>11288.86</v>
      </c>
      <c r="AS122" s="52">
        <f t="shared" si="122"/>
        <v>46660.523999999998</v>
      </c>
      <c r="AT122" s="52">
        <f t="shared" si="95"/>
        <v>4082.79585</v>
      </c>
      <c r="AU122" s="51">
        <f t="shared" si="149"/>
        <v>11562.4778472</v>
      </c>
      <c r="AV122" s="51">
        <f t="shared" si="157"/>
        <v>2694.6452610000001</v>
      </c>
      <c r="AW122" s="51">
        <f t="shared" si="150"/>
        <v>293.96130119999998</v>
      </c>
      <c r="AX122" s="51">
        <f t="shared" si="110"/>
        <v>97.987100400000003</v>
      </c>
      <c r="AY122" s="51">
        <f t="shared" si="137"/>
        <v>0</v>
      </c>
      <c r="AZ122" s="51">
        <f t="shared" si="147"/>
        <v>0</v>
      </c>
      <c r="BA122" s="51">
        <f t="shared" si="138"/>
        <v>0</v>
      </c>
      <c r="BB122" s="51">
        <f t="shared" si="151"/>
        <v>808.39357829999994</v>
      </c>
      <c r="BC122" s="52">
        <f t="shared" si="100"/>
        <v>15457.465088099998</v>
      </c>
      <c r="BD122" s="52">
        <f t="shared" si="101"/>
        <v>62117.989088099996</v>
      </c>
    </row>
    <row r="123" spans="1:56" ht="67.5" x14ac:dyDescent="0.25">
      <c r="A123" s="35" t="s">
        <v>385</v>
      </c>
      <c r="B123" s="36">
        <v>1</v>
      </c>
      <c r="C123" s="37">
        <v>11</v>
      </c>
      <c r="D123" s="38" t="s">
        <v>386</v>
      </c>
      <c r="E123" s="17">
        <v>22</v>
      </c>
      <c r="F123" s="39" t="str">
        <f t="shared" si="92"/>
        <v>TUR</v>
      </c>
      <c r="G123" s="40" t="str">
        <f t="shared" si="191"/>
        <v>Turismo</v>
      </c>
      <c r="H123" s="40" t="str">
        <f t="shared" si="192"/>
        <v>Turismo</v>
      </c>
      <c r="I123" s="40" t="str">
        <f t="shared" si="156"/>
        <v>Educación, Cultura y Juventud</v>
      </c>
      <c r="J123" s="41" t="s">
        <v>387</v>
      </c>
      <c r="K123" s="42" t="s">
        <v>84</v>
      </c>
      <c r="L123" s="42" t="s">
        <v>85</v>
      </c>
      <c r="M123" s="42" t="s">
        <v>85</v>
      </c>
      <c r="N123" s="42" t="s">
        <v>86</v>
      </c>
      <c r="O123" s="42"/>
      <c r="P123" s="43">
        <v>36448</v>
      </c>
      <c r="Q123" s="42"/>
      <c r="R123" s="44" t="s">
        <v>60</v>
      </c>
      <c r="S123" s="45" t="s">
        <v>61</v>
      </c>
      <c r="T123" s="42" t="s">
        <v>62</v>
      </c>
      <c r="U123" s="42"/>
      <c r="V123" s="42" t="s">
        <v>300</v>
      </c>
      <c r="W123" s="87"/>
      <c r="X123" s="87"/>
      <c r="Y123" s="42" t="str">
        <f t="shared" si="84"/>
        <v>II</v>
      </c>
      <c r="Z123" s="47">
        <v>7532.64</v>
      </c>
      <c r="AA123" s="47"/>
      <c r="AB123" s="48">
        <v>0</v>
      </c>
      <c r="AC123" s="42">
        <v>8</v>
      </c>
      <c r="AD123" s="49">
        <v>0</v>
      </c>
      <c r="AE123" s="50" t="s">
        <v>88</v>
      </c>
      <c r="AF123" s="51">
        <f t="shared" si="153"/>
        <v>17162.189999999999</v>
      </c>
      <c r="AG123" s="51">
        <f t="shared" si="187"/>
        <v>10208.070612</v>
      </c>
      <c r="AH123" s="51">
        <f t="shared" si="154"/>
        <v>7912.16</v>
      </c>
      <c r="AI123" s="52">
        <f t="shared" si="93"/>
        <v>35282.420612000002</v>
      </c>
      <c r="AJ123" s="51">
        <f>IF(L123&lt;&gt;"",IF(L123="F",VLOOKUP(NIVEL,DATADESTINO,2,FALSE),0),0)</f>
        <v>0</v>
      </c>
      <c r="AK123" s="51">
        <f t="shared" si="102"/>
        <v>7532.64</v>
      </c>
      <c r="AL123" s="32">
        <f t="shared" si="145"/>
        <v>0</v>
      </c>
      <c r="AM123" s="51">
        <f t="shared" si="135"/>
        <v>0</v>
      </c>
      <c r="AN123" s="51">
        <f t="shared" si="155"/>
        <v>4325.87</v>
      </c>
      <c r="AO123" s="51"/>
      <c r="AP123" s="51">
        <f t="shared" si="136"/>
        <v>0</v>
      </c>
      <c r="AQ123" s="51">
        <f t="shared" si="146"/>
        <v>0</v>
      </c>
      <c r="AR123" s="52">
        <f t="shared" si="148"/>
        <v>11858.51</v>
      </c>
      <c r="AS123" s="52">
        <f t="shared" si="122"/>
        <v>47140.930612000004</v>
      </c>
      <c r="AT123" s="52">
        <f t="shared" si="95"/>
        <v>4124.831428550001</v>
      </c>
      <c r="AU123" s="51">
        <f t="shared" si="149"/>
        <v>11681.522605653603</v>
      </c>
      <c r="AV123" s="51">
        <f t="shared" si="157"/>
        <v>2722.3887428430007</v>
      </c>
      <c r="AW123" s="51">
        <f t="shared" si="150"/>
        <v>296.9878628556001</v>
      </c>
      <c r="AX123" s="51">
        <f t="shared" si="110"/>
        <v>98.995954285200028</v>
      </c>
      <c r="AY123" s="51">
        <f t="shared" si="137"/>
        <v>0</v>
      </c>
      <c r="AZ123" s="51">
        <f t="shared" si="147"/>
        <v>0</v>
      </c>
      <c r="BA123" s="51">
        <f t="shared" si="138"/>
        <v>0</v>
      </c>
      <c r="BB123" s="51">
        <f t="shared" si="151"/>
        <v>816.71662285290029</v>
      </c>
      <c r="BC123" s="52">
        <f t="shared" si="100"/>
        <v>15616.611788490303</v>
      </c>
      <c r="BD123" s="52">
        <f t="shared" si="101"/>
        <v>62757.542400490303</v>
      </c>
    </row>
    <row r="124" spans="1:56" ht="45" x14ac:dyDescent="0.25">
      <c r="A124" s="35" t="s">
        <v>388</v>
      </c>
      <c r="B124" s="36">
        <v>1</v>
      </c>
      <c r="C124" s="37">
        <v>11</v>
      </c>
      <c r="D124" s="38" t="s">
        <v>389</v>
      </c>
      <c r="E124" s="17">
        <v>22</v>
      </c>
      <c r="F124" s="39" t="str">
        <f t="shared" si="92"/>
        <v>TUR</v>
      </c>
      <c r="G124" s="40" t="str">
        <f t="shared" si="191"/>
        <v>Turismo</v>
      </c>
      <c r="H124" s="40" t="str">
        <f t="shared" si="192"/>
        <v>Turismo</v>
      </c>
      <c r="I124" s="40" t="str">
        <f t="shared" si="156"/>
        <v>Educación, Cultura y Juventud</v>
      </c>
      <c r="J124" s="41" t="s">
        <v>390</v>
      </c>
      <c r="K124" s="42" t="s">
        <v>84</v>
      </c>
      <c r="L124" s="42" t="s">
        <v>85</v>
      </c>
      <c r="M124" s="42" t="s">
        <v>85</v>
      </c>
      <c r="N124" s="42" t="s">
        <v>86</v>
      </c>
      <c r="O124" s="43"/>
      <c r="P124" s="43">
        <v>39615</v>
      </c>
      <c r="Q124" s="42"/>
      <c r="R124" s="44"/>
      <c r="S124" s="45"/>
      <c r="T124" s="42" t="s">
        <v>62</v>
      </c>
      <c r="U124" s="42"/>
      <c r="V124" s="42" t="s">
        <v>93</v>
      </c>
      <c r="W124" s="87"/>
      <c r="X124" s="87"/>
      <c r="Y124" s="42" t="str">
        <f t="shared" si="84"/>
        <v>III</v>
      </c>
      <c r="Z124" s="47">
        <v>6837.57</v>
      </c>
      <c r="AA124" s="47"/>
      <c r="AB124" s="48">
        <v>0</v>
      </c>
      <c r="AC124" s="42">
        <v>4</v>
      </c>
      <c r="AD124" s="49">
        <v>0</v>
      </c>
      <c r="AE124" s="50" t="s">
        <v>88</v>
      </c>
      <c r="AF124" s="51">
        <f t="shared" si="153"/>
        <v>14410.52</v>
      </c>
      <c r="AG124" s="51">
        <f t="shared" si="187"/>
        <v>3190.4891280000002</v>
      </c>
      <c r="AH124" s="51">
        <f t="shared" si="154"/>
        <v>6783.59</v>
      </c>
      <c r="AI124" s="52">
        <f t="shared" si="93"/>
        <v>24384.599128000002</v>
      </c>
      <c r="AJ124" s="51">
        <f>IF(L124&lt;&gt;"",IF(L124="F",VLOOKUP(NIVEL,DATADESTINO,2,FALSE),0),0)</f>
        <v>0</v>
      </c>
      <c r="AK124" s="51">
        <f t="shared" si="102"/>
        <v>6837.57</v>
      </c>
      <c r="AL124" s="32">
        <f t="shared" si="145"/>
        <v>0</v>
      </c>
      <c r="AM124" s="51">
        <f t="shared" si="135"/>
        <v>0</v>
      </c>
      <c r="AN124" s="51">
        <f t="shared" si="155"/>
        <v>3045.31</v>
      </c>
      <c r="AO124" s="51"/>
      <c r="AP124" s="51">
        <f t="shared" si="136"/>
        <v>0</v>
      </c>
      <c r="AQ124" s="51">
        <f t="shared" si="146"/>
        <v>0</v>
      </c>
      <c r="AR124" s="52">
        <f t="shared" si="148"/>
        <v>9882.8799999999992</v>
      </c>
      <c r="AS124" s="52">
        <f t="shared" si="122"/>
        <v>34267.479127999999</v>
      </c>
      <c r="AT124" s="52">
        <f t="shared" si="95"/>
        <v>2998.4044237000003</v>
      </c>
      <c r="AU124" s="51">
        <f t="shared" si="149"/>
        <v>8491.4813279184</v>
      </c>
      <c r="AV124" s="51">
        <f t="shared" si="157"/>
        <v>1978.9469196420002</v>
      </c>
      <c r="AW124" s="51">
        <f t="shared" si="150"/>
        <v>215.88511850640003</v>
      </c>
      <c r="AX124" s="51">
        <f t="shared" si="110"/>
        <v>71.961706168800006</v>
      </c>
      <c r="AY124" s="51">
        <f t="shared" si="137"/>
        <v>0</v>
      </c>
      <c r="AZ124" s="51">
        <f t="shared" si="147"/>
        <v>0</v>
      </c>
      <c r="BA124" s="51">
        <f t="shared" si="138"/>
        <v>0</v>
      </c>
      <c r="BB124" s="51">
        <f t="shared" si="151"/>
        <v>593.68407589260005</v>
      </c>
      <c r="BC124" s="52">
        <f t="shared" si="100"/>
        <v>11351.9591481282</v>
      </c>
      <c r="BD124" s="52">
        <f t="shared" si="101"/>
        <v>45619.438276128203</v>
      </c>
    </row>
    <row r="125" spans="1:56" ht="38.25" x14ac:dyDescent="0.25">
      <c r="A125" s="35" t="s">
        <v>391</v>
      </c>
      <c r="B125" s="36">
        <v>1</v>
      </c>
      <c r="C125" s="37">
        <v>11</v>
      </c>
      <c r="D125" s="38" t="s">
        <v>392</v>
      </c>
      <c r="E125" s="17">
        <v>22</v>
      </c>
      <c r="F125" s="39" t="str">
        <f t="shared" si="92"/>
        <v>TUR</v>
      </c>
      <c r="G125" s="40" t="str">
        <f t="shared" si="191"/>
        <v>Turismo</v>
      </c>
      <c r="H125" s="40" t="str">
        <f t="shared" si="192"/>
        <v>Turismo</v>
      </c>
      <c r="I125" s="40" t="str">
        <f t="shared" si="156"/>
        <v>Educación, Cultura y Juventud</v>
      </c>
      <c r="J125" s="41" t="s">
        <v>393</v>
      </c>
      <c r="K125" s="42" t="s">
        <v>84</v>
      </c>
      <c r="L125" s="42" t="s">
        <v>85</v>
      </c>
      <c r="M125" s="42" t="s">
        <v>85</v>
      </c>
      <c r="N125" s="42" t="s">
        <v>86</v>
      </c>
      <c r="O125" s="85"/>
      <c r="P125" s="43"/>
      <c r="Q125" s="42"/>
      <c r="R125" s="70"/>
      <c r="S125" s="45" t="s">
        <v>61</v>
      </c>
      <c r="T125" s="42" t="s">
        <v>62</v>
      </c>
      <c r="U125" s="42"/>
      <c r="V125" s="42" t="s">
        <v>93</v>
      </c>
      <c r="W125" s="87"/>
      <c r="X125" s="87"/>
      <c r="Y125" s="42" t="str">
        <f t="shared" si="84"/>
        <v>III</v>
      </c>
      <c r="Z125" s="47">
        <v>6962.99</v>
      </c>
      <c r="AA125" s="47"/>
      <c r="AB125" s="48">
        <v>0</v>
      </c>
      <c r="AC125" s="42">
        <v>10</v>
      </c>
      <c r="AD125" s="49">
        <v>0</v>
      </c>
      <c r="AE125" s="50" t="s">
        <v>88</v>
      </c>
      <c r="AF125" s="51">
        <f t="shared" si="153"/>
        <v>14410.52</v>
      </c>
      <c r="AG125" s="51">
        <f t="shared" si="187"/>
        <v>8646.3119999999999</v>
      </c>
      <c r="AH125" s="51">
        <f t="shared" si="154"/>
        <v>6783.59</v>
      </c>
      <c r="AI125" s="52">
        <f t="shared" si="93"/>
        <v>29840.422000000002</v>
      </c>
      <c r="AJ125" s="51">
        <f>IF(L125&lt;&gt;"",IF(L125="F",VLOOKUP(NIVEL,DATADESTINO,2,FALSE),0),0)</f>
        <v>0</v>
      </c>
      <c r="AK125" s="51">
        <f t="shared" si="102"/>
        <v>6962.99</v>
      </c>
      <c r="AL125" s="32">
        <f t="shared" si="145"/>
        <v>0</v>
      </c>
      <c r="AM125" s="51">
        <f t="shared" si="135"/>
        <v>0</v>
      </c>
      <c r="AN125" s="51">
        <f t="shared" si="155"/>
        <v>3045.31</v>
      </c>
      <c r="AO125" s="94"/>
      <c r="AP125" s="51">
        <f t="shared" si="136"/>
        <v>0</v>
      </c>
      <c r="AQ125" s="51">
        <f t="shared" si="146"/>
        <v>0</v>
      </c>
      <c r="AR125" s="52">
        <f t="shared" si="148"/>
        <v>10008.299999999999</v>
      </c>
      <c r="AS125" s="52">
        <f t="shared" si="122"/>
        <v>39848.722000000002</v>
      </c>
      <c r="AT125" s="52">
        <f t="shared" si="95"/>
        <v>3486.7631750000005</v>
      </c>
      <c r="AU125" s="51">
        <f t="shared" si="149"/>
        <v>9874.5133115999997</v>
      </c>
      <c r="AV125" s="51">
        <f t="shared" si="157"/>
        <v>2301.2636955000007</v>
      </c>
      <c r="AW125" s="51">
        <f t="shared" si="150"/>
        <v>251.04694860000006</v>
      </c>
      <c r="AX125" s="51">
        <f t="shared" si="110"/>
        <v>83.682316200000017</v>
      </c>
      <c r="AY125" s="51">
        <f t="shared" si="137"/>
        <v>0</v>
      </c>
      <c r="AZ125" s="51">
        <f t="shared" si="147"/>
        <v>0</v>
      </c>
      <c r="BA125" s="51">
        <f t="shared" si="138"/>
        <v>0</v>
      </c>
      <c r="BB125" s="51">
        <f t="shared" si="151"/>
        <v>690.37910865000015</v>
      </c>
      <c r="BC125" s="52">
        <f t="shared" si="100"/>
        <v>13200.885380550002</v>
      </c>
      <c r="BD125" s="52">
        <f t="shared" si="101"/>
        <v>53049.607380550005</v>
      </c>
    </row>
    <row r="126" spans="1:56" ht="38.25" x14ac:dyDescent="0.25">
      <c r="A126" s="35" t="s">
        <v>394</v>
      </c>
      <c r="B126" s="36">
        <v>0</v>
      </c>
      <c r="C126" s="37">
        <v>11</v>
      </c>
      <c r="D126" s="79" t="s">
        <v>132</v>
      </c>
      <c r="E126" s="17">
        <v>22</v>
      </c>
      <c r="F126" s="39" t="str">
        <f t="shared" si="92"/>
        <v>TUR</v>
      </c>
      <c r="G126" s="40" t="str">
        <f t="shared" si="191"/>
        <v>Turismo</v>
      </c>
      <c r="H126" s="40" t="str">
        <f t="shared" si="192"/>
        <v>Turismo</v>
      </c>
      <c r="I126" s="40" t="str">
        <f t="shared" si="156"/>
        <v>Educación, Cultura y Juventud</v>
      </c>
      <c r="J126" s="41" t="s">
        <v>395</v>
      </c>
      <c r="K126" s="42" t="s">
        <v>84</v>
      </c>
      <c r="L126" s="42" t="s">
        <v>85</v>
      </c>
      <c r="M126" s="42" t="s">
        <v>85</v>
      </c>
      <c r="N126" s="42" t="s">
        <v>86</v>
      </c>
      <c r="O126" s="85"/>
      <c r="P126" s="43"/>
      <c r="Q126" s="42"/>
      <c r="R126" s="70"/>
      <c r="S126" s="45" t="s">
        <v>61</v>
      </c>
      <c r="T126" s="42" t="s">
        <v>92</v>
      </c>
      <c r="U126" s="42"/>
      <c r="V126" s="42" t="s">
        <v>87</v>
      </c>
      <c r="W126" s="87"/>
      <c r="X126" s="87"/>
      <c r="Y126" s="42" t="str">
        <f t="shared" ref="Y126:Y189" si="193">V126</f>
        <v>IV</v>
      </c>
      <c r="Z126" s="61"/>
      <c r="AA126" s="47"/>
      <c r="AB126" s="48">
        <v>0</v>
      </c>
      <c r="AC126" s="42"/>
      <c r="AD126" s="49">
        <v>0</v>
      </c>
      <c r="AE126" s="50" t="s">
        <v>88</v>
      </c>
      <c r="AF126" s="51">
        <f t="shared" ref="AF126" si="194">IF(L126&lt;&gt;"",IF(L126="F",VLOOKUP(GRUPO,DATABASICAS,2,FALSE),VLOOKUP(GRUPO,LABORAL,3,FALSE)),0)</f>
        <v>13003.29</v>
      </c>
      <c r="AG126" s="51">
        <f t="shared" ref="AG126" si="195">IF(L126&lt;&gt;"",IF(L126="F",VLOOKUP(GRUPOT,DATABASICAS,3,FALSE)*AC126,VLOOKUP(AC126,ANTIGLABORAL,2)*AF126),0)</f>
        <v>0</v>
      </c>
      <c r="AH126" s="51">
        <f t="shared" ref="AH126" si="196">IF(L126&lt;&gt;"",IF(L126="F",(VLOOKUP(Y126,EXTRA,2)+VLOOKUP(Y126,EXTRA,3)*AC126)*2+VLOOKUP(X126,DATADESTINO,3),VLOOKUP(V126,LABORAL,8)),0)</f>
        <v>5640.71</v>
      </c>
      <c r="AI126" s="52">
        <f t="shared" ref="AI126" si="197">SUM(AF126:AH126)*B126+IF(B126=0,0.01,0)</f>
        <v>0.01</v>
      </c>
      <c r="AJ126" s="51">
        <f>IF(L126&lt;&gt;"",IF(L126="F",VLOOKUP(NIVEL,DATADESTINO,2,FALSE),0),0)</f>
        <v>0</v>
      </c>
      <c r="AK126" s="51">
        <f t="shared" si="102"/>
        <v>0</v>
      </c>
      <c r="AL126" s="32">
        <f t="shared" si="145"/>
        <v>0</v>
      </c>
      <c r="AM126" s="51">
        <f t="shared" ref="AM126" si="198">IF(L126&lt;&gt;"",IF(L126="F",VLOOKUP(GRUPO,DATABASICAS,4,FALSE),0),0)</f>
        <v>0</v>
      </c>
      <c r="AN126" s="51">
        <f t="shared" ref="AN126" si="199">IF(L126&lt;&gt;"",IF(L126="L",VLOOKUP(V126,LABORAL,5),0),0)</f>
        <v>2628.42</v>
      </c>
      <c r="AO126" s="94"/>
      <c r="AP126" s="51">
        <f t="shared" si="136"/>
        <v>0</v>
      </c>
      <c r="AQ126" s="51">
        <f t="shared" ref="AQ126" si="200">IF(L126&lt;&gt;"",IF(L126="L",VLOOKUP(V126,LABORAL,7),0),0)</f>
        <v>0</v>
      </c>
      <c r="AR126" s="52">
        <f t="shared" ref="AR126" si="201">SUM(AJ126:AQ126)*B126</f>
        <v>0</v>
      </c>
      <c r="AS126" s="52">
        <f t="shared" si="122"/>
        <v>0.01</v>
      </c>
      <c r="AT126" s="52">
        <f t="shared" ref="AT126" si="202">IF(AS126/12&gt;DATABASEMAXIMA,DATABASEMAXIMA,AS126/12*1.05)</f>
        <v>8.7500000000000013E-4</v>
      </c>
      <c r="AU126" s="51">
        <f t="shared" ref="AU126" si="203">IF(L126&lt;&gt;"",IF(L126="F",VLOOKUP(M126,SSFUNCIONARIOS,4,FALSE)*AT126*12,VLOOKUP(M126,SSLABORAL,4,FALSE)*AT126*12),0)</f>
        <v>2.4780000000000002E-3</v>
      </c>
      <c r="AV126" s="51">
        <f t="shared" ref="AV126" si="204">IF(L126&lt;&gt;"",IF(L126="F",VLOOKUP(M126,SSFUNCIONARIOS,5,FALSE)*AT126*12,VLOOKUP(M126,SSLABORAL,5,FALSE)*AT126*12),0)</f>
        <v>5.7750000000000011E-4</v>
      </c>
      <c r="AW126" s="51">
        <f t="shared" ref="AW126" si="205">IF(L126&lt;&gt;"",IF(L126="F",VLOOKUP(M126,SSFUNCIONARIOS,6,FALSE)*AT126*12,VLOOKUP(M126,SSLABORAL,6,FALSE)*AT126*12),0)</f>
        <v>6.3000000000000013E-5</v>
      </c>
      <c r="AX126" s="51">
        <f t="shared" ref="AX126" si="206">IF(L126="L",VLOOKUP(M126,SSLABORAL,7)*AT126*12,0)</f>
        <v>2.1000000000000002E-5</v>
      </c>
      <c r="AY126" s="51">
        <f t="shared" ref="AY126" si="207">IF(L126="F",VLOOKUP(M126,SSFUNCIONARIOS,7)*AU126*-1,0)</f>
        <v>0</v>
      </c>
      <c r="AZ126" s="51">
        <f t="shared" si="147"/>
        <v>0.1</v>
      </c>
      <c r="BA126" s="51">
        <f t="shared" ref="BA126" si="208">IF(L126="F",VLOOKUP(M126,SSFUNCIONARIOS,8)*AT126*12,0)</f>
        <v>0</v>
      </c>
      <c r="BB126" s="51">
        <f t="shared" ref="BB126" si="209">IF(L126&lt;&gt;"",VLOOKUP(AE126,EPIGRAFES,3,FALSE)*AT126*12,0)</f>
        <v>1.7325000000000001E-4</v>
      </c>
      <c r="BC126" s="52">
        <f t="shared" si="100"/>
        <v>0.10331275000000001</v>
      </c>
      <c r="BD126" s="52">
        <f t="shared" si="101"/>
        <v>0.11331275</v>
      </c>
    </row>
    <row r="127" spans="1:56" ht="51" x14ac:dyDescent="0.25">
      <c r="A127" s="35" t="s">
        <v>396</v>
      </c>
      <c r="B127" s="36">
        <v>0</v>
      </c>
      <c r="C127" s="37">
        <v>13</v>
      </c>
      <c r="D127" s="54" t="s">
        <v>132</v>
      </c>
      <c r="E127" s="17">
        <v>14</v>
      </c>
      <c r="F127" s="39" t="str">
        <f t="shared" si="92"/>
        <v>PRE</v>
      </c>
      <c r="G127" s="40" t="str">
        <f t="shared" si="191"/>
        <v>Gestión Presupuestaria</v>
      </c>
      <c r="H127" s="40" t="str">
        <f t="shared" si="192"/>
        <v>Gestión y Planificación Presupuestaria</v>
      </c>
      <c r="I127" s="40" t="str">
        <f t="shared" si="156"/>
        <v>Servicios Económicos</v>
      </c>
      <c r="J127" s="41" t="s">
        <v>397</v>
      </c>
      <c r="K127" s="42" t="s">
        <v>233</v>
      </c>
      <c r="L127" s="42" t="s">
        <v>58</v>
      </c>
      <c r="M127" s="42" t="s">
        <v>98</v>
      </c>
      <c r="N127" s="42" t="s">
        <v>86</v>
      </c>
      <c r="O127" s="70" t="s">
        <v>126</v>
      </c>
      <c r="P127" s="43"/>
      <c r="Q127" s="42"/>
      <c r="R127" s="44"/>
      <c r="S127" s="45"/>
      <c r="T127" s="42" t="s">
        <v>92</v>
      </c>
      <c r="U127" s="109"/>
      <c r="V127" s="110" t="s">
        <v>100</v>
      </c>
      <c r="W127" s="111">
        <v>30</v>
      </c>
      <c r="X127" s="111">
        <v>30</v>
      </c>
      <c r="Y127" s="110" t="str">
        <f t="shared" si="193"/>
        <v>A1</v>
      </c>
      <c r="Z127" s="112" t="s">
        <v>60</v>
      </c>
      <c r="AA127" s="112"/>
      <c r="AB127" s="113">
        <v>0</v>
      </c>
      <c r="AC127" s="114"/>
      <c r="AD127" s="115">
        <v>0</v>
      </c>
      <c r="AE127" s="116" t="s">
        <v>65</v>
      </c>
      <c r="AF127" s="51">
        <f t="shared" si="153"/>
        <v>15845.9</v>
      </c>
      <c r="AG127" s="117"/>
      <c r="AH127" s="51">
        <f t="shared" si="154"/>
        <v>3936.63</v>
      </c>
      <c r="AI127" s="118">
        <f t="shared" si="93"/>
        <v>0.01</v>
      </c>
      <c r="AJ127" s="117"/>
      <c r="AK127" s="51" t="str">
        <f t="shared" si="102"/>
        <v>---------</v>
      </c>
      <c r="AL127" s="32">
        <f t="shared" si="145"/>
        <v>0</v>
      </c>
      <c r="AM127" s="117"/>
      <c r="AN127" s="117">
        <f t="shared" si="155"/>
        <v>0</v>
      </c>
      <c r="AO127" s="117">
        <v>0</v>
      </c>
      <c r="AP127" s="117">
        <f t="shared" si="136"/>
        <v>0</v>
      </c>
      <c r="AQ127" s="117">
        <f t="shared" si="146"/>
        <v>0</v>
      </c>
      <c r="AR127" s="118">
        <f t="shared" si="148"/>
        <v>0</v>
      </c>
      <c r="AS127" s="118">
        <f t="shared" si="122"/>
        <v>0.01</v>
      </c>
      <c r="AT127" s="52">
        <f t="shared" si="95"/>
        <v>8.7500000000000013E-4</v>
      </c>
      <c r="AU127" s="117"/>
      <c r="AV127" s="117"/>
      <c r="AW127" s="117"/>
      <c r="AX127" s="117"/>
      <c r="AY127" s="117"/>
      <c r="AZ127" s="117"/>
      <c r="BA127" s="117"/>
      <c r="BB127" s="117"/>
      <c r="BC127" s="118"/>
      <c r="BD127" s="118">
        <f t="shared" si="101"/>
        <v>0.01</v>
      </c>
    </row>
    <row r="128" spans="1:56" ht="48" x14ac:dyDescent="0.25">
      <c r="A128" s="35" t="s">
        <v>398</v>
      </c>
      <c r="B128" s="36">
        <v>1</v>
      </c>
      <c r="C128" s="37">
        <v>13</v>
      </c>
      <c r="D128" s="54" t="s">
        <v>132</v>
      </c>
      <c r="E128" s="17">
        <v>12</v>
      </c>
      <c r="F128" s="39" t="str">
        <f t="shared" si="92"/>
        <v>INT</v>
      </c>
      <c r="G128" s="40" t="str">
        <f t="shared" si="191"/>
        <v>Intervención</v>
      </c>
      <c r="H128" s="40" t="str">
        <f t="shared" si="192"/>
        <v>Intervención</v>
      </c>
      <c r="I128" s="40" t="str">
        <f t="shared" si="156"/>
        <v>Servicios Económicos</v>
      </c>
      <c r="J128" s="41" t="s">
        <v>399</v>
      </c>
      <c r="K128" s="42" t="s">
        <v>233</v>
      </c>
      <c r="L128" s="42" t="s">
        <v>58</v>
      </c>
      <c r="M128" s="42" t="s">
        <v>104</v>
      </c>
      <c r="N128" s="42" t="s">
        <v>86</v>
      </c>
      <c r="O128" s="85" t="s">
        <v>400</v>
      </c>
      <c r="P128" s="43"/>
      <c r="Q128" s="42" t="s">
        <v>85</v>
      </c>
      <c r="R128" s="119" t="s">
        <v>60</v>
      </c>
      <c r="S128" s="120" t="s">
        <v>61</v>
      </c>
      <c r="T128" s="42" t="s">
        <v>92</v>
      </c>
      <c r="U128" s="42" t="s">
        <v>401</v>
      </c>
      <c r="V128" s="42" t="s">
        <v>100</v>
      </c>
      <c r="W128" s="71">
        <v>30</v>
      </c>
      <c r="X128" s="71">
        <v>30</v>
      </c>
      <c r="Y128" s="42" t="str">
        <f t="shared" si="193"/>
        <v>A1</v>
      </c>
      <c r="Z128" s="47">
        <v>20124.5</v>
      </c>
      <c r="AA128" s="106"/>
      <c r="AB128" s="48">
        <v>0</v>
      </c>
      <c r="AC128" s="42"/>
      <c r="AD128" s="49">
        <v>0</v>
      </c>
      <c r="AE128" s="50" t="s">
        <v>65</v>
      </c>
      <c r="AF128" s="51">
        <f t="shared" ref="AF128:AF163" si="210">IF(L128&lt;&gt;"",IF(L128="F",VLOOKUP(GRUPO,DATABASICAS,2,FALSE),VLOOKUP(GRUPO,LABORAL,3,FALSE)),0)</f>
        <v>15845.9</v>
      </c>
      <c r="AG128" s="51">
        <f t="shared" ref="AG128:AG138" si="211">IF(L128&lt;&gt;"",IF(L128="F",VLOOKUP(GRUPOT,DATABASICAS,3,FALSE)*AC128,VLOOKUP(AC128,ANTIGLABORAL,2)*AF128),0)</f>
        <v>0</v>
      </c>
      <c r="AH128" s="51">
        <f t="shared" ref="AH128:AH163" si="212">IF(L128&lt;&gt;"",IF(L128="F",(VLOOKUP(Y128,EXTRA,2)+VLOOKUP(Y128,EXTRA,3)*AC128)*2+VLOOKUP(X128,DATADESTINO,3),VLOOKUP(V128,LABORAL,8)),0)</f>
        <v>3936.63</v>
      </c>
      <c r="AI128" s="52">
        <f t="shared" si="93"/>
        <v>19782.53</v>
      </c>
      <c r="AJ128" s="51">
        <f t="shared" ref="AJ128:AJ133" si="213">IF(L128&lt;&gt;"",IF(L128="F",VLOOKUP(NIVEL,DATADESTINO,2,FALSE),0),0)</f>
        <v>13841.48</v>
      </c>
      <c r="AK128" s="51">
        <f t="shared" si="102"/>
        <v>20124.5</v>
      </c>
      <c r="AL128" s="32">
        <f t="shared" si="145"/>
        <v>0</v>
      </c>
      <c r="AM128" s="51">
        <f t="shared" ref="AM128:AM163" si="214">IF(L128&lt;&gt;"",IF(L128="F",VLOOKUP(GRUPO,DATABASICAS,4,FALSE),0),0)</f>
        <v>2451.38</v>
      </c>
      <c r="AN128" s="51">
        <f t="shared" si="155"/>
        <v>0</v>
      </c>
      <c r="AO128" s="51">
        <f t="shared" ref="AO128:AO150" si="215">IF(L128&lt;&gt;"",IF(L128="L",VLOOKUP(V128,LABORAL,6),0),0)</f>
        <v>0</v>
      </c>
      <c r="AP128" s="51">
        <f t="shared" si="136"/>
        <v>0</v>
      </c>
      <c r="AQ128" s="51">
        <f t="shared" si="146"/>
        <v>0</v>
      </c>
      <c r="AR128" s="52">
        <f t="shared" si="148"/>
        <v>36417.359999999993</v>
      </c>
      <c r="AS128" s="52">
        <f t="shared" si="122"/>
        <v>56199.889999999992</v>
      </c>
      <c r="AT128" s="52">
        <f t="shared" si="95"/>
        <v>4917.4903749999994</v>
      </c>
      <c r="AU128" s="51">
        <f t="shared" ref="AU128:AU163" si="216">IF(L128&lt;&gt;"",IF(L128="F",VLOOKUP(M128,SSFUNCIONARIOS,4,FALSE)*AT128*12,VLOOKUP(M128,SSLABORAL,4,FALSE)*AT128*12),0)</f>
        <v>13926.332741999997</v>
      </c>
      <c r="AV128" s="51">
        <f t="shared" ref="AV128:AV163" si="217">IF(L128&lt;&gt;"",IF(L128="F",VLOOKUP(M128,SSFUNCIONARIOS,5,FALSE)*AT128*12,VLOOKUP(M128,SSLABORAL,5,FALSE)*AT128*12),0)</f>
        <v>0</v>
      </c>
      <c r="AW128" s="51">
        <f t="shared" ref="AW128:AW163" si="218">IF(L128&lt;&gt;"",IF(L128="F",VLOOKUP(M128,SSFUNCIONARIOS,6,FALSE)*AT128*12,VLOOKUP(M128,SSLABORAL,6,FALSE)*AT128*12),0)</f>
        <v>354.05930699999993</v>
      </c>
      <c r="AX128" s="51">
        <f t="shared" ref="AX128:AX163" si="219">IF(L128="L",VLOOKUP(M128,SSLABORAL,7)*AT128*12,0)</f>
        <v>0</v>
      </c>
      <c r="AY128" s="51">
        <f t="shared" ref="AY128:AY163" si="220">IF(L128="F",VLOOKUP(M128,SSFUNCIONARIOS,7)*AU128*-1,0)</f>
        <v>-7.6594830080999987</v>
      </c>
      <c r="AZ128" s="51">
        <f t="shared" ref="AZ128:AZ140" si="221">IF(B128=0,0.1,0)</f>
        <v>0</v>
      </c>
      <c r="BA128" s="51">
        <f t="shared" ref="BA128:BA163" si="222">IF(L128="F",VLOOKUP(M128,SSFUNCIONARIOS,8)*AT128*12,0)</f>
        <v>0</v>
      </c>
      <c r="BB128" s="51">
        <f t="shared" ref="BB128:BB158" si="223">IF(L128&lt;&gt;"",VLOOKUP(AE128,EPIGRAFES,3,FALSE)*AT128*12,0)</f>
        <v>885.14826749999975</v>
      </c>
      <c r="BC128" s="52">
        <f t="shared" ref="BC128:BC191" si="224">SUM(AU128:BB128)</f>
        <v>15157.880833491898</v>
      </c>
      <c r="BD128" s="52">
        <f t="shared" si="101"/>
        <v>71357.770833491886</v>
      </c>
    </row>
    <row r="129" spans="1:56" ht="45" x14ac:dyDescent="0.25">
      <c r="A129" s="35" t="s">
        <v>402</v>
      </c>
      <c r="B129" s="36">
        <v>1</v>
      </c>
      <c r="C129" s="37">
        <v>13</v>
      </c>
      <c r="D129" s="38" t="s">
        <v>403</v>
      </c>
      <c r="E129" s="17">
        <v>12</v>
      </c>
      <c r="F129" s="39" t="str">
        <f t="shared" si="92"/>
        <v>INT</v>
      </c>
      <c r="G129" s="40" t="str">
        <f t="shared" si="191"/>
        <v>Intervención</v>
      </c>
      <c r="H129" s="40" t="str">
        <f t="shared" si="192"/>
        <v>Intervención</v>
      </c>
      <c r="I129" s="40" t="str">
        <f t="shared" si="156"/>
        <v>Servicios Económicos</v>
      </c>
      <c r="J129" s="41" t="s">
        <v>404</v>
      </c>
      <c r="K129" s="42" t="s">
        <v>84</v>
      </c>
      <c r="L129" s="42" t="s">
        <v>58</v>
      </c>
      <c r="M129" s="42" t="s">
        <v>98</v>
      </c>
      <c r="N129" s="42" t="s">
        <v>86</v>
      </c>
      <c r="O129" s="85" t="s">
        <v>405</v>
      </c>
      <c r="P129" s="43">
        <v>42186</v>
      </c>
      <c r="Q129" s="42" t="s">
        <v>85</v>
      </c>
      <c r="R129" s="44" t="s">
        <v>60</v>
      </c>
      <c r="S129" s="45" t="s">
        <v>61</v>
      </c>
      <c r="T129" s="42" t="s">
        <v>62</v>
      </c>
      <c r="U129" s="42"/>
      <c r="V129" s="42" t="s">
        <v>100</v>
      </c>
      <c r="W129" s="71">
        <v>24</v>
      </c>
      <c r="X129" s="71">
        <v>26</v>
      </c>
      <c r="Y129" s="42" t="str">
        <f t="shared" si="193"/>
        <v>A1</v>
      </c>
      <c r="Z129" s="47">
        <v>20176.54</v>
      </c>
      <c r="AA129" s="47"/>
      <c r="AB129" s="72">
        <v>0</v>
      </c>
      <c r="AC129" s="42">
        <v>6</v>
      </c>
      <c r="AD129" s="49">
        <v>0</v>
      </c>
      <c r="AE129" s="50" t="s">
        <v>65</v>
      </c>
      <c r="AF129" s="51">
        <f t="shared" si="210"/>
        <v>15845.9</v>
      </c>
      <c r="AG129" s="51">
        <f t="shared" si="211"/>
        <v>3659.5199999999995</v>
      </c>
      <c r="AH129" s="51">
        <f t="shared" si="212"/>
        <v>3668.96</v>
      </c>
      <c r="AI129" s="52">
        <f t="shared" si="93"/>
        <v>23174.379999999997</v>
      </c>
      <c r="AJ129" s="51">
        <f>IF(L129&lt;&gt;"",IF(L129="F",VLOOKUP(NIVEL2,DATADESTINO,2,FALSE),0),0)</f>
        <v>9976.09</v>
      </c>
      <c r="AK129" s="51">
        <f t="shared" si="102"/>
        <v>20176.54</v>
      </c>
      <c r="AL129" s="32">
        <f t="shared" si="145"/>
        <v>0</v>
      </c>
      <c r="AM129" s="51">
        <f t="shared" si="214"/>
        <v>2451.38</v>
      </c>
      <c r="AN129" s="51">
        <f t="shared" si="155"/>
        <v>0</v>
      </c>
      <c r="AO129" s="51">
        <f t="shared" si="215"/>
        <v>0</v>
      </c>
      <c r="AP129" s="51">
        <f t="shared" si="136"/>
        <v>0</v>
      </c>
      <c r="AQ129" s="51">
        <f t="shared" si="146"/>
        <v>0</v>
      </c>
      <c r="AR129" s="52">
        <f t="shared" si="148"/>
        <v>32604.010000000002</v>
      </c>
      <c r="AS129" s="73">
        <f t="shared" si="122"/>
        <v>55778.39</v>
      </c>
      <c r="AT129" s="52">
        <f t="shared" si="95"/>
        <v>4880.6091249999999</v>
      </c>
      <c r="AU129" s="51">
        <f t="shared" si="216"/>
        <v>13821.885041999998</v>
      </c>
      <c r="AV129" s="51">
        <f t="shared" si="217"/>
        <v>0</v>
      </c>
      <c r="AW129" s="51">
        <f t="shared" si="218"/>
        <v>351.40385700000002</v>
      </c>
      <c r="AX129" s="51">
        <f t="shared" si="219"/>
        <v>0</v>
      </c>
      <c r="AY129" s="51">
        <f t="shared" si="220"/>
        <v>0</v>
      </c>
      <c r="AZ129" s="51">
        <f t="shared" si="221"/>
        <v>0</v>
      </c>
      <c r="BA129" s="51">
        <f t="shared" si="222"/>
        <v>0</v>
      </c>
      <c r="BB129" s="51">
        <f t="shared" si="223"/>
        <v>878.50964249999993</v>
      </c>
      <c r="BC129" s="73">
        <f t="shared" si="224"/>
        <v>15051.798541499997</v>
      </c>
      <c r="BD129" s="73">
        <f t="shared" si="101"/>
        <v>70830.1885415</v>
      </c>
    </row>
    <row r="130" spans="1:56" ht="56.25" x14ac:dyDescent="0.25">
      <c r="A130" s="35" t="s">
        <v>406</v>
      </c>
      <c r="B130" s="36">
        <v>1</v>
      </c>
      <c r="C130" s="37">
        <v>13</v>
      </c>
      <c r="D130" s="38" t="s">
        <v>407</v>
      </c>
      <c r="E130" s="17">
        <v>12</v>
      </c>
      <c r="F130" s="39" t="str">
        <f t="shared" si="92"/>
        <v>INT</v>
      </c>
      <c r="G130" s="40" t="str">
        <f t="shared" si="191"/>
        <v>Intervención</v>
      </c>
      <c r="H130" s="40" t="str">
        <f t="shared" si="192"/>
        <v>Intervención</v>
      </c>
      <c r="I130" s="40" t="str">
        <f t="shared" si="156"/>
        <v>Servicios Económicos</v>
      </c>
      <c r="J130" s="41" t="s">
        <v>103</v>
      </c>
      <c r="K130" s="42" t="s">
        <v>84</v>
      </c>
      <c r="L130" s="42" t="s">
        <v>58</v>
      </c>
      <c r="M130" s="42" t="s">
        <v>104</v>
      </c>
      <c r="N130" s="42" t="s">
        <v>86</v>
      </c>
      <c r="O130" s="85" t="s">
        <v>168</v>
      </c>
      <c r="P130" s="43">
        <v>30952</v>
      </c>
      <c r="Q130" s="42" t="s">
        <v>85</v>
      </c>
      <c r="R130" s="44" t="s">
        <v>60</v>
      </c>
      <c r="S130" s="45" t="s">
        <v>61</v>
      </c>
      <c r="T130" s="42" t="s">
        <v>62</v>
      </c>
      <c r="U130" s="42"/>
      <c r="V130" s="42" t="s">
        <v>106</v>
      </c>
      <c r="W130" s="71">
        <v>18</v>
      </c>
      <c r="X130" s="71">
        <v>18</v>
      </c>
      <c r="Y130" s="42" t="str">
        <f t="shared" si="193"/>
        <v>C2</v>
      </c>
      <c r="Z130" s="47">
        <v>11553.24</v>
      </c>
      <c r="AA130" s="47"/>
      <c r="AB130" s="48">
        <v>838.88</v>
      </c>
      <c r="AC130" s="42">
        <v>12</v>
      </c>
      <c r="AD130" s="49">
        <v>0</v>
      </c>
      <c r="AE130" s="50" t="s">
        <v>65</v>
      </c>
      <c r="AF130" s="51">
        <f t="shared" si="210"/>
        <v>8562.1200000000008</v>
      </c>
      <c r="AG130" s="51">
        <f t="shared" si="211"/>
        <v>3075.6000000000004</v>
      </c>
      <c r="AH130" s="51">
        <f t="shared" si="212"/>
        <v>2861.3199999999997</v>
      </c>
      <c r="AI130" s="52">
        <f t="shared" si="93"/>
        <v>14499.04</v>
      </c>
      <c r="AJ130" s="51">
        <f t="shared" si="213"/>
        <v>5641.05</v>
      </c>
      <c r="AK130" s="51">
        <f t="shared" si="102"/>
        <v>11553.24</v>
      </c>
      <c r="AL130" s="32">
        <f t="shared" si="145"/>
        <v>0</v>
      </c>
      <c r="AM130" s="51">
        <f t="shared" si="214"/>
        <v>1361.62</v>
      </c>
      <c r="AN130" s="51">
        <f t="shared" si="155"/>
        <v>0</v>
      </c>
      <c r="AO130" s="51">
        <f t="shared" si="215"/>
        <v>0</v>
      </c>
      <c r="AP130" s="51">
        <f t="shared" si="136"/>
        <v>838.88</v>
      </c>
      <c r="AQ130" s="51">
        <f t="shared" si="146"/>
        <v>0</v>
      </c>
      <c r="AR130" s="52">
        <f t="shared" si="148"/>
        <v>19394.79</v>
      </c>
      <c r="AS130" s="52">
        <f t="shared" si="122"/>
        <v>33893.83</v>
      </c>
      <c r="AT130" s="52">
        <f t="shared" si="95"/>
        <v>2965.7101250000005</v>
      </c>
      <c r="AU130" s="51">
        <f t="shared" si="216"/>
        <v>8398.891074000001</v>
      </c>
      <c r="AV130" s="51">
        <f t="shared" si="217"/>
        <v>0</v>
      </c>
      <c r="AW130" s="51">
        <f t="shared" si="218"/>
        <v>213.53112900000002</v>
      </c>
      <c r="AX130" s="51">
        <f t="shared" si="219"/>
        <v>0</v>
      </c>
      <c r="AY130" s="51">
        <f t="shared" si="220"/>
        <v>-4.6193900907000005</v>
      </c>
      <c r="AZ130" s="51">
        <f t="shared" si="221"/>
        <v>0</v>
      </c>
      <c r="BA130" s="51">
        <f t="shared" si="222"/>
        <v>0</v>
      </c>
      <c r="BB130" s="51">
        <f t="shared" si="223"/>
        <v>533.82782250000014</v>
      </c>
      <c r="BC130" s="52">
        <f t="shared" si="224"/>
        <v>9141.6306354093012</v>
      </c>
      <c r="BD130" s="52">
        <f t="shared" si="101"/>
        <v>43035.460635409305</v>
      </c>
    </row>
    <row r="131" spans="1:56" ht="56.25" x14ac:dyDescent="0.25">
      <c r="A131" s="35" t="s">
        <v>408</v>
      </c>
      <c r="B131" s="36">
        <v>1</v>
      </c>
      <c r="C131" s="37">
        <v>13</v>
      </c>
      <c r="D131" s="38" t="s">
        <v>409</v>
      </c>
      <c r="E131" s="17">
        <v>12</v>
      </c>
      <c r="F131" s="39" t="str">
        <f t="shared" si="92"/>
        <v>INT</v>
      </c>
      <c r="G131" s="40" t="str">
        <f t="shared" si="191"/>
        <v>Intervención</v>
      </c>
      <c r="H131" s="40" t="str">
        <f t="shared" si="192"/>
        <v>Intervención</v>
      </c>
      <c r="I131" s="40" t="str">
        <f t="shared" si="156"/>
        <v>Servicios Económicos</v>
      </c>
      <c r="J131" s="41" t="s">
        <v>103</v>
      </c>
      <c r="K131" s="42" t="s">
        <v>84</v>
      </c>
      <c r="L131" s="42" t="s">
        <v>58</v>
      </c>
      <c r="M131" s="42" t="s">
        <v>104</v>
      </c>
      <c r="N131" s="42" t="s">
        <v>86</v>
      </c>
      <c r="O131" s="85" t="s">
        <v>168</v>
      </c>
      <c r="P131" s="43">
        <v>32350</v>
      </c>
      <c r="Q131" s="42" t="s">
        <v>85</v>
      </c>
      <c r="R131" s="44" t="s">
        <v>60</v>
      </c>
      <c r="S131" s="45" t="s">
        <v>61</v>
      </c>
      <c r="T131" s="42" t="s">
        <v>62</v>
      </c>
      <c r="U131" s="42"/>
      <c r="V131" s="42" t="s">
        <v>106</v>
      </c>
      <c r="W131" s="71">
        <v>18</v>
      </c>
      <c r="X131" s="71">
        <v>18</v>
      </c>
      <c r="Y131" s="42" t="str">
        <f t="shared" si="193"/>
        <v>C2</v>
      </c>
      <c r="Z131" s="47">
        <v>11553.24</v>
      </c>
      <c r="AA131" s="47"/>
      <c r="AB131" s="48">
        <v>838.88</v>
      </c>
      <c r="AC131" s="42">
        <v>12</v>
      </c>
      <c r="AD131" s="49">
        <v>0</v>
      </c>
      <c r="AE131" s="50" t="s">
        <v>65</v>
      </c>
      <c r="AF131" s="51">
        <f t="shared" si="210"/>
        <v>8562.1200000000008</v>
      </c>
      <c r="AG131" s="51">
        <f t="shared" si="211"/>
        <v>3075.6000000000004</v>
      </c>
      <c r="AH131" s="51">
        <f t="shared" si="212"/>
        <v>2861.3199999999997</v>
      </c>
      <c r="AI131" s="52">
        <f t="shared" si="93"/>
        <v>14499.04</v>
      </c>
      <c r="AJ131" s="51">
        <f t="shared" si="213"/>
        <v>5641.05</v>
      </c>
      <c r="AK131" s="51">
        <f t="shared" si="102"/>
        <v>11553.24</v>
      </c>
      <c r="AL131" s="32">
        <f t="shared" si="145"/>
        <v>0</v>
      </c>
      <c r="AM131" s="51">
        <f t="shared" si="214"/>
        <v>1361.62</v>
      </c>
      <c r="AN131" s="51">
        <f t="shared" si="155"/>
        <v>0</v>
      </c>
      <c r="AO131" s="51">
        <f t="shared" si="215"/>
        <v>0</v>
      </c>
      <c r="AP131" s="51">
        <f t="shared" si="136"/>
        <v>838.88</v>
      </c>
      <c r="AQ131" s="51">
        <f t="shared" si="146"/>
        <v>0</v>
      </c>
      <c r="AR131" s="52">
        <f t="shared" si="148"/>
        <v>19394.79</v>
      </c>
      <c r="AS131" s="52">
        <f t="shared" si="122"/>
        <v>33893.83</v>
      </c>
      <c r="AT131" s="52">
        <f t="shared" si="95"/>
        <v>2965.7101250000005</v>
      </c>
      <c r="AU131" s="51">
        <f t="shared" si="216"/>
        <v>8398.891074000001</v>
      </c>
      <c r="AV131" s="51">
        <f t="shared" si="217"/>
        <v>0</v>
      </c>
      <c r="AW131" s="51">
        <f t="shared" si="218"/>
        <v>213.53112900000002</v>
      </c>
      <c r="AX131" s="51">
        <f t="shared" si="219"/>
        <v>0</v>
      </c>
      <c r="AY131" s="51">
        <f t="shared" si="220"/>
        <v>-4.6193900907000005</v>
      </c>
      <c r="AZ131" s="51">
        <f t="shared" si="221"/>
        <v>0</v>
      </c>
      <c r="BA131" s="51">
        <f t="shared" si="222"/>
        <v>0</v>
      </c>
      <c r="BB131" s="51">
        <f t="shared" si="223"/>
        <v>533.82782250000014</v>
      </c>
      <c r="BC131" s="52">
        <f t="shared" si="224"/>
        <v>9141.6306354093012</v>
      </c>
      <c r="BD131" s="52">
        <f t="shared" si="101"/>
        <v>43035.460635409305</v>
      </c>
    </row>
    <row r="132" spans="1:56" ht="56.25" x14ac:dyDescent="0.25">
      <c r="A132" s="35" t="s">
        <v>410</v>
      </c>
      <c r="B132" s="36">
        <v>1</v>
      </c>
      <c r="C132" s="37">
        <v>13</v>
      </c>
      <c r="D132" s="38" t="s">
        <v>411</v>
      </c>
      <c r="E132" s="17">
        <v>12</v>
      </c>
      <c r="F132" s="39" t="str">
        <f t="shared" si="92"/>
        <v>INT</v>
      </c>
      <c r="G132" s="40" t="str">
        <f t="shared" si="191"/>
        <v>Intervención</v>
      </c>
      <c r="H132" s="40" t="str">
        <f t="shared" si="192"/>
        <v>Intervención</v>
      </c>
      <c r="I132" s="40" t="str">
        <f t="shared" si="156"/>
        <v>Servicios Económicos</v>
      </c>
      <c r="J132" s="41" t="s">
        <v>103</v>
      </c>
      <c r="K132" s="42" t="s">
        <v>84</v>
      </c>
      <c r="L132" s="42" t="s">
        <v>58</v>
      </c>
      <c r="M132" s="42" t="s">
        <v>98</v>
      </c>
      <c r="N132" s="42" t="s">
        <v>86</v>
      </c>
      <c r="O132" s="85" t="s">
        <v>168</v>
      </c>
      <c r="P132" s="43">
        <v>35034</v>
      </c>
      <c r="Q132" s="42" t="s">
        <v>85</v>
      </c>
      <c r="R132" s="44" t="s">
        <v>60</v>
      </c>
      <c r="S132" s="45" t="s">
        <v>61</v>
      </c>
      <c r="T132" s="42" t="s">
        <v>62</v>
      </c>
      <c r="U132" s="42"/>
      <c r="V132" s="42" t="s">
        <v>106</v>
      </c>
      <c r="W132" s="71">
        <v>18</v>
      </c>
      <c r="X132" s="71">
        <v>18</v>
      </c>
      <c r="Y132" s="42" t="str">
        <f t="shared" si="193"/>
        <v>C2</v>
      </c>
      <c r="Z132" s="47">
        <v>11394.75</v>
      </c>
      <c r="AA132" s="47"/>
      <c r="AB132" s="48">
        <v>0</v>
      </c>
      <c r="AC132" s="42">
        <v>9</v>
      </c>
      <c r="AD132" s="49">
        <v>0</v>
      </c>
      <c r="AE132" s="50" t="s">
        <v>65</v>
      </c>
      <c r="AF132" s="51">
        <f t="shared" si="210"/>
        <v>8562.1200000000008</v>
      </c>
      <c r="AG132" s="51">
        <f t="shared" si="211"/>
        <v>2306.7000000000003</v>
      </c>
      <c r="AH132" s="51">
        <f t="shared" si="212"/>
        <v>2734.54</v>
      </c>
      <c r="AI132" s="52">
        <f t="shared" si="93"/>
        <v>13603.36</v>
      </c>
      <c r="AJ132" s="51">
        <f t="shared" si="213"/>
        <v>5641.05</v>
      </c>
      <c r="AK132" s="51">
        <f t="shared" si="102"/>
        <v>11394.75</v>
      </c>
      <c r="AL132" s="32">
        <f t="shared" si="145"/>
        <v>0</v>
      </c>
      <c r="AM132" s="51">
        <f t="shared" si="214"/>
        <v>1361.62</v>
      </c>
      <c r="AN132" s="51">
        <f t="shared" si="155"/>
        <v>0</v>
      </c>
      <c r="AO132" s="51">
        <f t="shared" si="215"/>
        <v>0</v>
      </c>
      <c r="AP132" s="51">
        <f t="shared" si="136"/>
        <v>0</v>
      </c>
      <c r="AQ132" s="51">
        <f t="shared" si="146"/>
        <v>0</v>
      </c>
      <c r="AR132" s="52">
        <f t="shared" si="148"/>
        <v>18397.419999999998</v>
      </c>
      <c r="AS132" s="52">
        <f t="shared" si="122"/>
        <v>32000.78</v>
      </c>
      <c r="AT132" s="52">
        <f t="shared" si="95"/>
        <v>2800.0682499999998</v>
      </c>
      <c r="AU132" s="51">
        <f t="shared" si="216"/>
        <v>7929.7932839999985</v>
      </c>
      <c r="AV132" s="51">
        <f t="shared" si="217"/>
        <v>0</v>
      </c>
      <c r="AW132" s="51">
        <f t="shared" si="218"/>
        <v>201.60491400000001</v>
      </c>
      <c r="AX132" s="51">
        <f t="shared" si="219"/>
        <v>0</v>
      </c>
      <c r="AY132" s="51">
        <f t="shared" si="220"/>
        <v>0</v>
      </c>
      <c r="AZ132" s="51">
        <f t="shared" si="221"/>
        <v>0</v>
      </c>
      <c r="BA132" s="51">
        <f t="shared" si="222"/>
        <v>0</v>
      </c>
      <c r="BB132" s="51">
        <f t="shared" si="223"/>
        <v>504.01228499999991</v>
      </c>
      <c r="BC132" s="52">
        <f t="shared" si="224"/>
        <v>8635.4104829999997</v>
      </c>
      <c r="BD132" s="52">
        <f t="shared" si="101"/>
        <v>40636.190482999998</v>
      </c>
    </row>
    <row r="133" spans="1:56" ht="56.25" x14ac:dyDescent="0.25">
      <c r="A133" s="35" t="s">
        <v>412</v>
      </c>
      <c r="B133" s="36">
        <v>1</v>
      </c>
      <c r="C133" s="37">
        <v>13</v>
      </c>
      <c r="D133" s="38" t="s">
        <v>413</v>
      </c>
      <c r="E133" s="17">
        <v>12</v>
      </c>
      <c r="F133" s="39" t="str">
        <f t="shared" si="92"/>
        <v>INT</v>
      </c>
      <c r="G133" s="40" t="str">
        <f t="shared" si="191"/>
        <v>Intervención</v>
      </c>
      <c r="H133" s="40" t="str">
        <f t="shared" si="192"/>
        <v>Intervención</v>
      </c>
      <c r="I133" s="40" t="str">
        <f t="shared" si="156"/>
        <v>Servicios Económicos</v>
      </c>
      <c r="J133" s="41" t="s">
        <v>244</v>
      </c>
      <c r="K133" s="42" t="s">
        <v>84</v>
      </c>
      <c r="L133" s="42" t="s">
        <v>58</v>
      </c>
      <c r="M133" s="42" t="s">
        <v>104</v>
      </c>
      <c r="N133" s="42" t="s">
        <v>86</v>
      </c>
      <c r="O133" s="70" t="s">
        <v>105</v>
      </c>
      <c r="P133" s="43">
        <v>32168</v>
      </c>
      <c r="Q133" s="42" t="s">
        <v>85</v>
      </c>
      <c r="R133" s="44" t="s">
        <v>60</v>
      </c>
      <c r="S133" s="45" t="s">
        <v>61</v>
      </c>
      <c r="T133" s="42" t="s">
        <v>62</v>
      </c>
      <c r="U133" s="42"/>
      <c r="V133" s="42" t="s">
        <v>106</v>
      </c>
      <c r="W133" s="71">
        <v>18</v>
      </c>
      <c r="X133" s="71">
        <v>18</v>
      </c>
      <c r="Y133" s="42" t="str">
        <f t="shared" si="193"/>
        <v>C2</v>
      </c>
      <c r="Z133" s="47">
        <v>11394.75</v>
      </c>
      <c r="AA133" s="47"/>
      <c r="AB133" s="48">
        <v>0</v>
      </c>
      <c r="AC133" s="42">
        <v>12</v>
      </c>
      <c r="AD133" s="49">
        <v>0</v>
      </c>
      <c r="AE133" s="50" t="s">
        <v>65</v>
      </c>
      <c r="AF133" s="51">
        <f t="shared" si="210"/>
        <v>8562.1200000000008</v>
      </c>
      <c r="AG133" s="51">
        <f t="shared" si="211"/>
        <v>3075.6000000000004</v>
      </c>
      <c r="AH133" s="51">
        <f t="shared" si="212"/>
        <v>2861.3199999999997</v>
      </c>
      <c r="AI133" s="52">
        <f t="shared" si="93"/>
        <v>14499.04</v>
      </c>
      <c r="AJ133" s="51">
        <f t="shared" si="213"/>
        <v>5641.05</v>
      </c>
      <c r="AK133" s="51">
        <f t="shared" si="102"/>
        <v>11394.75</v>
      </c>
      <c r="AL133" s="32">
        <f t="shared" si="145"/>
        <v>0</v>
      </c>
      <c r="AM133" s="51">
        <f t="shared" si="214"/>
        <v>1361.62</v>
      </c>
      <c r="AN133" s="51">
        <f t="shared" si="155"/>
        <v>0</v>
      </c>
      <c r="AO133" s="51">
        <f t="shared" si="215"/>
        <v>0</v>
      </c>
      <c r="AP133" s="51">
        <f t="shared" si="136"/>
        <v>0</v>
      </c>
      <c r="AQ133" s="51">
        <f t="shared" si="146"/>
        <v>0</v>
      </c>
      <c r="AR133" s="52">
        <f t="shared" si="148"/>
        <v>18397.419999999998</v>
      </c>
      <c r="AS133" s="52">
        <f t="shared" si="122"/>
        <v>32896.46</v>
      </c>
      <c r="AT133" s="52">
        <f t="shared" si="95"/>
        <v>2878.4402500000001</v>
      </c>
      <c r="AU133" s="51">
        <f t="shared" si="216"/>
        <v>8151.7427880000005</v>
      </c>
      <c r="AV133" s="51">
        <f t="shared" si="217"/>
        <v>0</v>
      </c>
      <c r="AW133" s="51">
        <f t="shared" si="218"/>
        <v>207.24769800000001</v>
      </c>
      <c r="AX133" s="51">
        <f t="shared" si="219"/>
        <v>0</v>
      </c>
      <c r="AY133" s="51">
        <f t="shared" si="220"/>
        <v>-4.4834585334000003</v>
      </c>
      <c r="AZ133" s="51">
        <f t="shared" si="221"/>
        <v>0</v>
      </c>
      <c r="BA133" s="51">
        <f t="shared" si="222"/>
        <v>0</v>
      </c>
      <c r="BB133" s="51">
        <f t="shared" si="223"/>
        <v>518.11924499999998</v>
      </c>
      <c r="BC133" s="52">
        <f t="shared" si="224"/>
        <v>8872.6262724666012</v>
      </c>
      <c r="BD133" s="52">
        <f t="shared" si="101"/>
        <v>41769.0862724666</v>
      </c>
    </row>
    <row r="134" spans="1:56" ht="56.25" x14ac:dyDescent="0.25">
      <c r="A134" s="35" t="s">
        <v>414</v>
      </c>
      <c r="B134" s="36">
        <v>1</v>
      </c>
      <c r="C134" s="37">
        <v>13</v>
      </c>
      <c r="D134" s="38" t="s">
        <v>415</v>
      </c>
      <c r="E134" s="17">
        <v>12</v>
      </c>
      <c r="F134" s="39" t="str">
        <f t="shared" si="92"/>
        <v>INT</v>
      </c>
      <c r="G134" s="40" t="str">
        <f t="shared" si="191"/>
        <v>Intervención</v>
      </c>
      <c r="H134" s="40" t="str">
        <f t="shared" si="192"/>
        <v>Intervención</v>
      </c>
      <c r="I134" s="40" t="str">
        <f t="shared" si="156"/>
        <v>Servicios Económicos</v>
      </c>
      <c r="J134" s="41" t="s">
        <v>103</v>
      </c>
      <c r="K134" s="42" t="s">
        <v>84</v>
      </c>
      <c r="L134" s="42" t="s">
        <v>58</v>
      </c>
      <c r="M134" s="42" t="s">
        <v>104</v>
      </c>
      <c r="N134" s="42" t="s">
        <v>86</v>
      </c>
      <c r="O134" s="85" t="s">
        <v>168</v>
      </c>
      <c r="P134" s="43">
        <v>32350</v>
      </c>
      <c r="Q134" s="42" t="s">
        <v>85</v>
      </c>
      <c r="R134" s="44" t="s">
        <v>60</v>
      </c>
      <c r="S134" s="45" t="s">
        <v>61</v>
      </c>
      <c r="T134" s="42" t="s">
        <v>62</v>
      </c>
      <c r="U134" s="42"/>
      <c r="V134" s="42" t="s">
        <v>106</v>
      </c>
      <c r="W134" s="71">
        <v>18</v>
      </c>
      <c r="X134" s="71">
        <v>18</v>
      </c>
      <c r="Y134" s="42" t="str">
        <f t="shared" si="193"/>
        <v>C2</v>
      </c>
      <c r="Z134" s="47">
        <v>11471.94</v>
      </c>
      <c r="AA134" s="47"/>
      <c r="AB134" s="48">
        <v>1008.66</v>
      </c>
      <c r="AC134" s="42">
        <v>12</v>
      </c>
      <c r="AD134" s="49">
        <v>0</v>
      </c>
      <c r="AE134" s="50" t="s">
        <v>65</v>
      </c>
      <c r="AF134" s="51">
        <f t="shared" si="210"/>
        <v>8562.1200000000008</v>
      </c>
      <c r="AG134" s="51">
        <f t="shared" si="211"/>
        <v>3075.6000000000004</v>
      </c>
      <c r="AH134" s="51">
        <f t="shared" si="212"/>
        <v>2861.3199999999997</v>
      </c>
      <c r="AI134" s="52">
        <f t="shared" si="93"/>
        <v>14499.04</v>
      </c>
      <c r="AJ134" s="51">
        <f>IF(L134&lt;&gt;"",IF(L134="F",VLOOKUP(NIVEL2,DATADESTINO,2,FALSE),0),0)</f>
        <v>5641.05</v>
      </c>
      <c r="AK134" s="51">
        <f t="shared" si="102"/>
        <v>11471.94</v>
      </c>
      <c r="AL134" s="32">
        <f t="shared" si="145"/>
        <v>0</v>
      </c>
      <c r="AM134" s="51">
        <f t="shared" si="214"/>
        <v>1361.62</v>
      </c>
      <c r="AN134" s="51">
        <f t="shared" si="155"/>
        <v>0</v>
      </c>
      <c r="AO134" s="51">
        <f t="shared" si="215"/>
        <v>0</v>
      </c>
      <c r="AP134" s="51">
        <f t="shared" si="136"/>
        <v>1008.66</v>
      </c>
      <c r="AQ134" s="51">
        <f t="shared" si="146"/>
        <v>0</v>
      </c>
      <c r="AR134" s="52">
        <f t="shared" si="148"/>
        <v>19483.27</v>
      </c>
      <c r="AS134" s="52">
        <f t="shared" si="122"/>
        <v>33982.31</v>
      </c>
      <c r="AT134" s="52">
        <f t="shared" si="95"/>
        <v>2973.4521250000003</v>
      </c>
      <c r="AU134" s="51">
        <f t="shared" si="216"/>
        <v>8420.8164180000003</v>
      </c>
      <c r="AV134" s="51">
        <f t="shared" si="217"/>
        <v>0</v>
      </c>
      <c r="AW134" s="51">
        <f t="shared" si="218"/>
        <v>214.08855300000002</v>
      </c>
      <c r="AX134" s="51">
        <f t="shared" si="219"/>
        <v>0</v>
      </c>
      <c r="AY134" s="51">
        <f t="shared" si="220"/>
        <v>-4.6314490299000006</v>
      </c>
      <c r="AZ134" s="51">
        <f t="shared" si="221"/>
        <v>0</v>
      </c>
      <c r="BA134" s="51">
        <f t="shared" si="222"/>
        <v>0</v>
      </c>
      <c r="BB134" s="51">
        <f t="shared" si="223"/>
        <v>535.2213825</v>
      </c>
      <c r="BC134" s="52">
        <f t="shared" si="224"/>
        <v>9165.4949044701007</v>
      </c>
      <c r="BD134" s="52">
        <f t="shared" si="101"/>
        <v>43147.804904470097</v>
      </c>
    </row>
    <row r="135" spans="1:56" ht="56.25" x14ac:dyDescent="0.25">
      <c r="A135" s="35" t="s">
        <v>416</v>
      </c>
      <c r="B135" s="36">
        <v>1</v>
      </c>
      <c r="C135" s="37">
        <v>13</v>
      </c>
      <c r="D135" s="38" t="s">
        <v>417</v>
      </c>
      <c r="E135" s="17">
        <v>12</v>
      </c>
      <c r="F135" s="39" t="str">
        <f t="shared" si="92"/>
        <v>INT</v>
      </c>
      <c r="G135" s="40" t="str">
        <f t="shared" si="191"/>
        <v>Intervención</v>
      </c>
      <c r="H135" s="40" t="str">
        <f t="shared" si="192"/>
        <v>Intervención</v>
      </c>
      <c r="I135" s="40" t="str">
        <f t="shared" si="156"/>
        <v>Servicios Económicos</v>
      </c>
      <c r="J135" s="41" t="s">
        <v>244</v>
      </c>
      <c r="K135" s="42" t="s">
        <v>84</v>
      </c>
      <c r="L135" s="42" t="s">
        <v>58</v>
      </c>
      <c r="M135" s="42" t="s">
        <v>98</v>
      </c>
      <c r="N135" s="42" t="s">
        <v>86</v>
      </c>
      <c r="O135" s="85" t="s">
        <v>168</v>
      </c>
      <c r="P135" s="43">
        <v>42887</v>
      </c>
      <c r="Q135" s="42" t="s">
        <v>85</v>
      </c>
      <c r="R135" s="44" t="s">
        <v>60</v>
      </c>
      <c r="S135" s="45" t="s">
        <v>61</v>
      </c>
      <c r="T135" s="42" t="s">
        <v>62</v>
      </c>
      <c r="U135" s="42"/>
      <c r="V135" s="42" t="s">
        <v>106</v>
      </c>
      <c r="W135" s="71">
        <v>14</v>
      </c>
      <c r="X135" s="71">
        <v>14</v>
      </c>
      <c r="Y135" s="42" t="str">
        <f t="shared" si="193"/>
        <v>C2</v>
      </c>
      <c r="Z135" s="47">
        <v>10640.31</v>
      </c>
      <c r="AA135" s="47"/>
      <c r="AB135" s="76"/>
      <c r="AC135" s="42">
        <v>6</v>
      </c>
      <c r="AD135" s="49">
        <v>0</v>
      </c>
      <c r="AE135" s="50" t="s">
        <v>65</v>
      </c>
      <c r="AF135" s="51">
        <f t="shared" si="210"/>
        <v>8562.1200000000008</v>
      </c>
      <c r="AG135" s="51">
        <f t="shared" si="211"/>
        <v>1537.8000000000002</v>
      </c>
      <c r="AH135" s="51">
        <f t="shared" si="212"/>
        <v>2393.98</v>
      </c>
      <c r="AI135" s="52">
        <f t="shared" si="93"/>
        <v>12493.900000000001</v>
      </c>
      <c r="AJ135" s="51">
        <f>IF(L135&lt;&gt;"",IF(L135="F",VLOOKUP(NIVEL,DATADESTINO,2,FALSE),0),0)</f>
        <v>4358.42</v>
      </c>
      <c r="AK135" s="51">
        <f t="shared" si="102"/>
        <v>10640.31</v>
      </c>
      <c r="AL135" s="32">
        <f t="shared" si="145"/>
        <v>0</v>
      </c>
      <c r="AM135" s="51">
        <f t="shared" si="214"/>
        <v>1361.62</v>
      </c>
      <c r="AN135" s="51">
        <f t="shared" si="155"/>
        <v>0</v>
      </c>
      <c r="AO135" s="51">
        <f t="shared" si="215"/>
        <v>0</v>
      </c>
      <c r="AP135" s="51">
        <f t="shared" si="136"/>
        <v>0</v>
      </c>
      <c r="AQ135" s="51">
        <f t="shared" si="146"/>
        <v>0</v>
      </c>
      <c r="AR135" s="52">
        <f t="shared" si="148"/>
        <v>16360.349999999999</v>
      </c>
      <c r="AS135" s="52">
        <f t="shared" si="122"/>
        <v>28854.25</v>
      </c>
      <c r="AT135" s="52">
        <f t="shared" si="95"/>
        <v>2524.7468750000003</v>
      </c>
      <c r="AU135" s="51">
        <f t="shared" si="216"/>
        <v>7150.0831500000004</v>
      </c>
      <c r="AV135" s="51">
        <f t="shared" si="217"/>
        <v>0</v>
      </c>
      <c r="AW135" s="51">
        <f t="shared" si="218"/>
        <v>181.78177500000001</v>
      </c>
      <c r="AX135" s="51">
        <f t="shared" si="219"/>
        <v>0</v>
      </c>
      <c r="AY135" s="51">
        <f t="shared" si="220"/>
        <v>0</v>
      </c>
      <c r="AZ135" s="51">
        <f t="shared" si="221"/>
        <v>0</v>
      </c>
      <c r="BA135" s="51">
        <f t="shared" si="222"/>
        <v>0</v>
      </c>
      <c r="BB135" s="51">
        <f t="shared" si="223"/>
        <v>454.45443750000004</v>
      </c>
      <c r="BC135" s="52">
        <f t="shared" si="224"/>
        <v>7786.3193625000004</v>
      </c>
      <c r="BD135" s="52">
        <f t="shared" si="101"/>
        <v>36640.569362499999</v>
      </c>
    </row>
    <row r="136" spans="1:56" ht="51" x14ac:dyDescent="0.25">
      <c r="A136" s="35" t="s">
        <v>418</v>
      </c>
      <c r="B136" s="36">
        <v>1</v>
      </c>
      <c r="C136" s="37">
        <v>14</v>
      </c>
      <c r="D136" s="40" t="s">
        <v>419</v>
      </c>
      <c r="E136" s="17">
        <v>14</v>
      </c>
      <c r="F136" s="39" t="str">
        <f t="shared" si="92"/>
        <v>PRE</v>
      </c>
      <c r="G136" s="40" t="str">
        <f t="shared" si="191"/>
        <v>Gestión Presupuestaria</v>
      </c>
      <c r="H136" s="40" t="str">
        <f t="shared" si="192"/>
        <v>Gestión y Planificación Presupuestaria</v>
      </c>
      <c r="I136" s="40" t="str">
        <f t="shared" si="156"/>
        <v>Servicios Económicos</v>
      </c>
      <c r="J136" s="41" t="s">
        <v>420</v>
      </c>
      <c r="K136" s="42" t="s">
        <v>84</v>
      </c>
      <c r="L136" s="42" t="s">
        <v>58</v>
      </c>
      <c r="M136" s="42" t="s">
        <v>98</v>
      </c>
      <c r="N136" s="42" t="s">
        <v>86</v>
      </c>
      <c r="O136" s="70" t="s">
        <v>126</v>
      </c>
      <c r="P136" s="43"/>
      <c r="Q136" s="42" t="s">
        <v>85</v>
      </c>
      <c r="R136" s="70" t="s">
        <v>421</v>
      </c>
      <c r="S136" s="45" t="s">
        <v>61</v>
      </c>
      <c r="T136" s="42" t="s">
        <v>62</v>
      </c>
      <c r="U136" s="42"/>
      <c r="V136" s="42" t="s">
        <v>100</v>
      </c>
      <c r="W136" s="71">
        <v>24</v>
      </c>
      <c r="X136" s="71">
        <v>30</v>
      </c>
      <c r="Y136" s="42" t="str">
        <f t="shared" si="193"/>
        <v>A1</v>
      </c>
      <c r="Z136" s="47">
        <v>37539.620000000003</v>
      </c>
      <c r="AA136" s="47"/>
      <c r="AB136" s="72">
        <v>0</v>
      </c>
      <c r="AC136" s="42">
        <v>9</v>
      </c>
      <c r="AD136" s="49">
        <v>0</v>
      </c>
      <c r="AE136" s="50" t="s">
        <v>65</v>
      </c>
      <c r="AF136" s="51">
        <f t="shared" si="210"/>
        <v>15845.9</v>
      </c>
      <c r="AG136" s="51">
        <f t="shared" si="211"/>
        <v>5489.28</v>
      </c>
      <c r="AH136" s="51">
        <f t="shared" si="212"/>
        <v>4501.4699999999993</v>
      </c>
      <c r="AI136" s="52">
        <f t="shared" si="93"/>
        <v>25836.65</v>
      </c>
      <c r="AJ136" s="51">
        <f>IF(L136&lt;&gt;"",IF(L136="F",VLOOKUP(NIVEL2,DATADESTINO,2,FALSE),0),0)</f>
        <v>13841.48</v>
      </c>
      <c r="AK136" s="51">
        <f t="shared" si="102"/>
        <v>37539.620000000003</v>
      </c>
      <c r="AL136" s="32">
        <f t="shared" si="145"/>
        <v>0</v>
      </c>
      <c r="AM136" s="51">
        <f t="shared" si="214"/>
        <v>2451.38</v>
      </c>
      <c r="AN136" s="51">
        <f t="shared" si="155"/>
        <v>0</v>
      </c>
      <c r="AO136" s="51">
        <f t="shared" si="215"/>
        <v>0</v>
      </c>
      <c r="AP136" s="51">
        <f t="shared" si="136"/>
        <v>0</v>
      </c>
      <c r="AQ136" s="51">
        <f t="shared" si="146"/>
        <v>0</v>
      </c>
      <c r="AR136" s="52">
        <f t="shared" si="148"/>
        <v>53832.480000000003</v>
      </c>
      <c r="AS136" s="73">
        <f t="shared" si="122"/>
        <v>79669.13</v>
      </c>
      <c r="AT136" s="52">
        <f t="shared" si="95"/>
        <v>4700</v>
      </c>
      <c r="AU136" s="51">
        <f t="shared" si="216"/>
        <v>13310.400000000001</v>
      </c>
      <c r="AV136" s="51">
        <f t="shared" si="217"/>
        <v>0</v>
      </c>
      <c r="AW136" s="51">
        <f t="shared" si="218"/>
        <v>338.4</v>
      </c>
      <c r="AX136" s="51">
        <f t="shared" si="219"/>
        <v>0</v>
      </c>
      <c r="AY136" s="51">
        <f t="shared" si="220"/>
        <v>0</v>
      </c>
      <c r="AZ136" s="51">
        <f t="shared" si="221"/>
        <v>0</v>
      </c>
      <c r="BA136" s="51">
        <f t="shared" si="222"/>
        <v>0</v>
      </c>
      <c r="BB136" s="51">
        <f t="shared" si="223"/>
        <v>846</v>
      </c>
      <c r="BC136" s="73">
        <f t="shared" si="224"/>
        <v>14494.800000000001</v>
      </c>
      <c r="BD136" s="73">
        <f t="shared" si="101"/>
        <v>94163.930000000008</v>
      </c>
    </row>
    <row r="137" spans="1:56" ht="56.25" x14ac:dyDescent="0.25">
      <c r="A137" s="35" t="s">
        <v>422</v>
      </c>
      <c r="B137" s="36">
        <v>1</v>
      </c>
      <c r="C137" s="37">
        <v>14</v>
      </c>
      <c r="D137" s="38" t="s">
        <v>423</v>
      </c>
      <c r="E137" s="17">
        <v>14</v>
      </c>
      <c r="F137" s="39" t="str">
        <f t="shared" si="92"/>
        <v>PRE</v>
      </c>
      <c r="G137" s="40" t="str">
        <f t="shared" si="191"/>
        <v>Gestión Presupuestaria</v>
      </c>
      <c r="H137" s="40" t="str">
        <f t="shared" si="192"/>
        <v>Gestión y Planificación Presupuestaria</v>
      </c>
      <c r="I137" s="40" t="str">
        <f t="shared" si="156"/>
        <v>Servicios Económicos</v>
      </c>
      <c r="J137" s="41" t="s">
        <v>424</v>
      </c>
      <c r="K137" s="42" t="s">
        <v>84</v>
      </c>
      <c r="L137" s="42" t="s">
        <v>58</v>
      </c>
      <c r="M137" s="42" t="s">
        <v>98</v>
      </c>
      <c r="N137" s="42" t="s">
        <v>86</v>
      </c>
      <c r="O137" s="70" t="s">
        <v>126</v>
      </c>
      <c r="P137" s="43">
        <v>38377</v>
      </c>
      <c r="Q137" s="42" t="s">
        <v>85</v>
      </c>
      <c r="R137" s="70" t="s">
        <v>425</v>
      </c>
      <c r="S137" s="45" t="s">
        <v>61</v>
      </c>
      <c r="T137" s="42" t="s">
        <v>62</v>
      </c>
      <c r="U137" s="42"/>
      <c r="V137" s="42" t="s">
        <v>114</v>
      </c>
      <c r="W137" s="71">
        <v>24</v>
      </c>
      <c r="X137" s="71">
        <v>24</v>
      </c>
      <c r="Y137" s="42" t="str">
        <f t="shared" si="193"/>
        <v>A2</v>
      </c>
      <c r="Z137" s="47">
        <v>15188</v>
      </c>
      <c r="AA137" s="47"/>
      <c r="AB137" s="48">
        <v>0</v>
      </c>
      <c r="AC137" s="42">
        <v>6</v>
      </c>
      <c r="AD137" s="49">
        <v>0</v>
      </c>
      <c r="AE137" s="50" t="s">
        <v>65</v>
      </c>
      <c r="AF137" s="51">
        <f t="shared" si="210"/>
        <v>13701.58</v>
      </c>
      <c r="AG137" s="51">
        <f t="shared" si="211"/>
        <v>2983.86</v>
      </c>
      <c r="AH137" s="51">
        <f t="shared" si="212"/>
        <v>3416.12</v>
      </c>
      <c r="AI137" s="52">
        <f t="shared" si="93"/>
        <v>20101.559999999998</v>
      </c>
      <c r="AJ137" s="51">
        <f>IF(L137&lt;&gt;"",IF(L137="F",VLOOKUP(NIVEL,DATADESTINO,2,FALSE),0),0)</f>
        <v>8328.7099999999991</v>
      </c>
      <c r="AK137" s="51">
        <f t="shared" si="102"/>
        <v>15188</v>
      </c>
      <c r="AL137" s="32">
        <f t="shared" si="145"/>
        <v>0</v>
      </c>
      <c r="AM137" s="51">
        <f t="shared" si="214"/>
        <v>2003.62</v>
      </c>
      <c r="AN137" s="51">
        <f t="shared" si="155"/>
        <v>0</v>
      </c>
      <c r="AO137" s="92">
        <f t="shared" si="215"/>
        <v>0</v>
      </c>
      <c r="AP137" s="92">
        <f t="shared" si="136"/>
        <v>0</v>
      </c>
      <c r="AQ137" s="92">
        <f t="shared" si="146"/>
        <v>0</v>
      </c>
      <c r="AR137" s="52">
        <f t="shared" si="148"/>
        <v>25520.329999999998</v>
      </c>
      <c r="AS137" s="93">
        <f t="shared" si="122"/>
        <v>45621.89</v>
      </c>
      <c r="AT137" s="52">
        <f t="shared" si="95"/>
        <v>3991.9153750000005</v>
      </c>
      <c r="AU137" s="92">
        <f t="shared" si="216"/>
        <v>11305.104342000001</v>
      </c>
      <c r="AV137" s="92">
        <f t="shared" si="217"/>
        <v>0</v>
      </c>
      <c r="AW137" s="92">
        <f t="shared" si="218"/>
        <v>287.41790700000007</v>
      </c>
      <c r="AX137" s="92">
        <f t="shared" si="219"/>
        <v>0</v>
      </c>
      <c r="AY137" s="92">
        <f t="shared" si="220"/>
        <v>0</v>
      </c>
      <c r="AZ137" s="51">
        <f t="shared" si="221"/>
        <v>0</v>
      </c>
      <c r="BA137" s="92">
        <f t="shared" si="222"/>
        <v>0</v>
      </c>
      <c r="BB137" s="92">
        <f t="shared" si="223"/>
        <v>718.54476750000003</v>
      </c>
      <c r="BC137" s="93">
        <f t="shared" si="224"/>
        <v>12311.067016500001</v>
      </c>
      <c r="BD137" s="93">
        <f t="shared" si="101"/>
        <v>57932.957016500004</v>
      </c>
    </row>
    <row r="138" spans="1:56" ht="56.25" x14ac:dyDescent="0.25">
      <c r="A138" s="35" t="s">
        <v>426</v>
      </c>
      <c r="B138" s="36">
        <v>1</v>
      </c>
      <c r="C138" s="84">
        <v>14</v>
      </c>
      <c r="D138" s="38" t="s">
        <v>427</v>
      </c>
      <c r="E138" s="17">
        <v>14</v>
      </c>
      <c r="F138" s="39" t="str">
        <f t="shared" si="92"/>
        <v>PRE</v>
      </c>
      <c r="G138" s="40" t="str">
        <f t="shared" si="191"/>
        <v>Gestión Presupuestaria</v>
      </c>
      <c r="H138" s="40" t="str">
        <f t="shared" si="192"/>
        <v>Gestión y Planificación Presupuestaria</v>
      </c>
      <c r="I138" s="40" t="str">
        <f t="shared" si="156"/>
        <v>Servicios Económicos</v>
      </c>
      <c r="J138" s="41" t="s">
        <v>428</v>
      </c>
      <c r="K138" s="42" t="s">
        <v>84</v>
      </c>
      <c r="L138" s="42" t="s">
        <v>58</v>
      </c>
      <c r="M138" s="42" t="s">
        <v>98</v>
      </c>
      <c r="N138" s="42" t="s">
        <v>86</v>
      </c>
      <c r="O138" s="70" t="s">
        <v>429</v>
      </c>
      <c r="P138" s="43">
        <v>35034</v>
      </c>
      <c r="Q138" s="42" t="s">
        <v>85</v>
      </c>
      <c r="R138" s="45" t="s">
        <v>61</v>
      </c>
      <c r="S138" s="45" t="s">
        <v>61</v>
      </c>
      <c r="T138" s="42" t="s">
        <v>62</v>
      </c>
      <c r="U138" s="105"/>
      <c r="V138" s="42" t="s">
        <v>119</v>
      </c>
      <c r="W138" s="71">
        <v>22</v>
      </c>
      <c r="X138" s="71">
        <v>22</v>
      </c>
      <c r="Y138" s="42" t="str">
        <f t="shared" si="193"/>
        <v>C1</v>
      </c>
      <c r="Z138" s="47">
        <v>13082.48</v>
      </c>
      <c r="AA138" s="47"/>
      <c r="AB138" s="48">
        <v>0</v>
      </c>
      <c r="AC138" s="42">
        <v>9</v>
      </c>
      <c r="AD138" s="49">
        <v>0</v>
      </c>
      <c r="AE138" s="50" t="s">
        <v>65</v>
      </c>
      <c r="AF138" s="51">
        <f t="shared" si="210"/>
        <v>10287.6</v>
      </c>
      <c r="AG138" s="51">
        <f t="shared" si="211"/>
        <v>3388.5</v>
      </c>
      <c r="AH138" s="51">
        <f t="shared" si="212"/>
        <v>3183.49</v>
      </c>
      <c r="AI138" s="52">
        <f t="shared" si="93"/>
        <v>16859.59</v>
      </c>
      <c r="AJ138" s="94">
        <f>IF(L138&lt;&gt;"",IF(L138="F",VLOOKUP(NIVEL,DATADESTINO,2,FALSE),0),0)</f>
        <v>7284.64</v>
      </c>
      <c r="AK138" s="94">
        <f t="shared" si="102"/>
        <v>13082.48</v>
      </c>
      <c r="AL138" s="32">
        <f t="shared" si="145"/>
        <v>0</v>
      </c>
      <c r="AM138" s="94">
        <f t="shared" si="214"/>
        <v>1652.05</v>
      </c>
      <c r="AN138" s="94">
        <f t="shared" si="155"/>
        <v>0</v>
      </c>
      <c r="AO138" s="94">
        <f t="shared" si="215"/>
        <v>0</v>
      </c>
      <c r="AP138" s="94">
        <f t="shared" si="136"/>
        <v>0</v>
      </c>
      <c r="AQ138" s="94">
        <f t="shared" si="146"/>
        <v>0</v>
      </c>
      <c r="AR138" s="121">
        <f t="shared" si="148"/>
        <v>22019.17</v>
      </c>
      <c r="AS138" s="121">
        <f t="shared" si="122"/>
        <v>38878.759999999995</v>
      </c>
      <c r="AT138" s="121">
        <f t="shared" si="95"/>
        <v>3401.8914999999997</v>
      </c>
      <c r="AU138" s="94">
        <f t="shared" si="216"/>
        <v>9634.1567279999981</v>
      </c>
      <c r="AV138" s="94">
        <f t="shared" si="217"/>
        <v>0</v>
      </c>
      <c r="AW138" s="94">
        <f t="shared" si="218"/>
        <v>244.93618799999996</v>
      </c>
      <c r="AX138" s="94">
        <f t="shared" si="219"/>
        <v>0</v>
      </c>
      <c r="AY138" s="94">
        <f t="shared" si="220"/>
        <v>0</v>
      </c>
      <c r="AZ138" s="94">
        <f t="shared" si="221"/>
        <v>0</v>
      </c>
      <c r="BA138" s="94">
        <f t="shared" si="222"/>
        <v>0</v>
      </c>
      <c r="BB138" s="94">
        <f t="shared" si="223"/>
        <v>612.34046999999998</v>
      </c>
      <c r="BC138" s="121">
        <f t="shared" si="224"/>
        <v>10491.433385999997</v>
      </c>
      <c r="BD138" s="121">
        <f t="shared" si="101"/>
        <v>49370.193385999992</v>
      </c>
    </row>
    <row r="139" spans="1:56" ht="67.5" x14ac:dyDescent="0.25">
      <c r="A139" s="35" t="s">
        <v>430</v>
      </c>
      <c r="B139" s="36">
        <v>1</v>
      </c>
      <c r="C139" s="37">
        <v>14</v>
      </c>
      <c r="D139" s="38" t="s">
        <v>431</v>
      </c>
      <c r="E139" s="17">
        <v>14</v>
      </c>
      <c r="F139" s="39" t="str">
        <f t="shared" si="92"/>
        <v>PRE</v>
      </c>
      <c r="G139" s="40" t="str">
        <f t="shared" si="191"/>
        <v>Gestión Presupuestaria</v>
      </c>
      <c r="H139" s="40" t="str">
        <f t="shared" si="192"/>
        <v>Gestión y Planificación Presupuestaria</v>
      </c>
      <c r="I139" s="40" t="str">
        <f t="shared" si="156"/>
        <v>Servicios Económicos</v>
      </c>
      <c r="J139" s="41" t="s">
        <v>129</v>
      </c>
      <c r="K139" s="42" t="s">
        <v>84</v>
      </c>
      <c r="L139" s="42" t="s">
        <v>58</v>
      </c>
      <c r="M139" s="42" t="s">
        <v>98</v>
      </c>
      <c r="N139" s="42" t="s">
        <v>86</v>
      </c>
      <c r="O139" s="70" t="s">
        <v>105</v>
      </c>
      <c r="P139" s="43">
        <v>33049</v>
      </c>
      <c r="Q139" s="42" t="s">
        <v>85</v>
      </c>
      <c r="R139" s="44" t="s">
        <v>60</v>
      </c>
      <c r="S139" s="45" t="s">
        <v>61</v>
      </c>
      <c r="T139" s="42" t="s">
        <v>62</v>
      </c>
      <c r="U139" s="42"/>
      <c r="V139" s="42" t="s">
        <v>106</v>
      </c>
      <c r="W139" s="71">
        <v>18</v>
      </c>
      <c r="X139" s="71">
        <v>18</v>
      </c>
      <c r="Y139" s="42" t="str">
        <f t="shared" si="193"/>
        <v>C2</v>
      </c>
      <c r="Z139" s="47">
        <v>10823.55</v>
      </c>
      <c r="AA139" s="47"/>
      <c r="AB139" s="48">
        <v>0</v>
      </c>
      <c r="AC139" s="42">
        <v>11</v>
      </c>
      <c r="AD139" s="49">
        <v>0</v>
      </c>
      <c r="AE139" s="50" t="s">
        <v>65</v>
      </c>
      <c r="AF139" s="51">
        <f t="shared" si="210"/>
        <v>8562.1200000000008</v>
      </c>
      <c r="AG139" s="51">
        <f>IF(L139&lt;&gt;"",IF(L139="F",VLOOKUP(GRUPOT,DATABASICAS,3,FALSE)*AC139,VLOOKUP(AC139,ANTIGLABORAL,2)*AF139),0)</f>
        <v>2819.3</v>
      </c>
      <c r="AH139" s="51">
        <f t="shared" si="212"/>
        <v>2819.06</v>
      </c>
      <c r="AI139" s="52">
        <f t="shared" si="93"/>
        <v>14200.480000000001</v>
      </c>
      <c r="AJ139" s="51">
        <f>IF(L139&lt;&gt;"",IF(L139="F",VLOOKUP(NIVEL2,DATADESTINO,2,FALSE),0),0)</f>
        <v>5641.05</v>
      </c>
      <c r="AK139" s="51">
        <f t="shared" si="102"/>
        <v>10823.55</v>
      </c>
      <c r="AL139" s="32">
        <f t="shared" si="145"/>
        <v>0</v>
      </c>
      <c r="AM139" s="51">
        <f t="shared" si="214"/>
        <v>1361.62</v>
      </c>
      <c r="AN139" s="51">
        <f t="shared" si="155"/>
        <v>0</v>
      </c>
      <c r="AO139" s="51">
        <f t="shared" si="215"/>
        <v>0</v>
      </c>
      <c r="AP139" s="51">
        <f t="shared" si="136"/>
        <v>0</v>
      </c>
      <c r="AQ139" s="51">
        <f t="shared" si="146"/>
        <v>0</v>
      </c>
      <c r="AR139" s="52">
        <f t="shared" si="148"/>
        <v>17826.219999999998</v>
      </c>
      <c r="AS139" s="52">
        <f t="shared" si="122"/>
        <v>32026.699999999997</v>
      </c>
      <c r="AT139" s="52">
        <f t="shared" si="95"/>
        <v>2802.3362499999998</v>
      </c>
      <c r="AU139" s="51">
        <f t="shared" si="216"/>
        <v>7936.2162599999992</v>
      </c>
      <c r="AV139" s="51">
        <f t="shared" si="217"/>
        <v>0</v>
      </c>
      <c r="AW139" s="51">
        <f t="shared" si="218"/>
        <v>201.76820999999998</v>
      </c>
      <c r="AX139" s="51">
        <f t="shared" si="219"/>
        <v>0</v>
      </c>
      <c r="AY139" s="51">
        <f t="shared" si="220"/>
        <v>0</v>
      </c>
      <c r="AZ139" s="51">
        <f t="shared" si="221"/>
        <v>0</v>
      </c>
      <c r="BA139" s="51">
        <f t="shared" si="222"/>
        <v>0</v>
      </c>
      <c r="BB139" s="51">
        <f t="shared" si="223"/>
        <v>504.42052499999988</v>
      </c>
      <c r="BC139" s="52">
        <f t="shared" si="224"/>
        <v>8642.404994999999</v>
      </c>
      <c r="BD139" s="52">
        <f t="shared" si="101"/>
        <v>40669.104994999994</v>
      </c>
    </row>
    <row r="140" spans="1:56" ht="48" x14ac:dyDescent="0.25">
      <c r="A140" s="35" t="s">
        <v>432</v>
      </c>
      <c r="B140" s="36">
        <v>1</v>
      </c>
      <c r="C140" s="37">
        <v>15</v>
      </c>
      <c r="D140" s="79" t="s">
        <v>132</v>
      </c>
      <c r="E140" s="17">
        <v>13</v>
      </c>
      <c r="F140" s="39" t="str">
        <f t="shared" si="92"/>
        <v>TES</v>
      </c>
      <c r="G140" s="40" t="str">
        <f t="shared" si="191"/>
        <v>Tesorería</v>
      </c>
      <c r="H140" s="40" t="str">
        <f t="shared" si="192"/>
        <v>Tesorería</v>
      </c>
      <c r="I140" s="40" t="str">
        <f t="shared" si="156"/>
        <v>Servicios Económicos</v>
      </c>
      <c r="J140" s="41" t="s">
        <v>433</v>
      </c>
      <c r="K140" s="42" t="s">
        <v>233</v>
      </c>
      <c r="L140" s="42" t="s">
        <v>58</v>
      </c>
      <c r="M140" s="42" t="s">
        <v>98</v>
      </c>
      <c r="N140" s="42" t="s">
        <v>86</v>
      </c>
      <c r="O140" s="85" t="s">
        <v>400</v>
      </c>
      <c r="P140" s="43"/>
      <c r="Q140" s="42" t="s">
        <v>85</v>
      </c>
      <c r="R140" s="44" t="s">
        <v>60</v>
      </c>
      <c r="S140" s="45" t="s">
        <v>61</v>
      </c>
      <c r="T140" s="42" t="s">
        <v>92</v>
      </c>
      <c r="U140" s="42" t="s">
        <v>235</v>
      </c>
      <c r="V140" s="42" t="s">
        <v>100</v>
      </c>
      <c r="W140" s="71">
        <v>30</v>
      </c>
      <c r="X140" s="71">
        <v>30</v>
      </c>
      <c r="Y140" s="42" t="str">
        <f t="shared" si="193"/>
        <v>A1</v>
      </c>
      <c r="Z140" s="106">
        <v>20124.5</v>
      </c>
      <c r="AA140" s="47"/>
      <c r="AB140" s="48">
        <v>0</v>
      </c>
      <c r="AC140" s="42"/>
      <c r="AD140" s="49">
        <v>0</v>
      </c>
      <c r="AE140" s="50" t="s">
        <v>65</v>
      </c>
      <c r="AF140" s="51">
        <f t="shared" si="210"/>
        <v>15845.9</v>
      </c>
      <c r="AG140" s="51">
        <f>IF(L140&lt;&gt;"",IF(L140="F",VLOOKUP(GRUPOT,DATABASICAS,3,FALSE)*AC140,VLOOKUP(AC140,ANTIGLABORAL,2)*AF140),0)</f>
        <v>0</v>
      </c>
      <c r="AH140" s="51">
        <f t="shared" si="212"/>
        <v>3936.63</v>
      </c>
      <c r="AI140" s="52">
        <f t="shared" si="93"/>
        <v>19782.53</v>
      </c>
      <c r="AJ140" s="51">
        <f t="shared" ref="AJ140:AJ158" si="225">IF(L140&lt;&gt;"",IF(L140="F",VLOOKUP(NIVEL,DATADESTINO,2,FALSE),0),0)</f>
        <v>13841.48</v>
      </c>
      <c r="AK140" s="51">
        <f t="shared" si="102"/>
        <v>20124.5</v>
      </c>
      <c r="AL140" s="32">
        <f t="shared" si="145"/>
        <v>0</v>
      </c>
      <c r="AM140" s="51">
        <f t="shared" si="214"/>
        <v>2451.38</v>
      </c>
      <c r="AN140" s="51">
        <f t="shared" si="155"/>
        <v>0</v>
      </c>
      <c r="AO140" s="51">
        <f t="shared" si="215"/>
        <v>0</v>
      </c>
      <c r="AP140" s="51">
        <f t="shared" si="136"/>
        <v>0</v>
      </c>
      <c r="AQ140" s="51">
        <f t="shared" si="146"/>
        <v>0</v>
      </c>
      <c r="AR140" s="52">
        <f t="shared" si="148"/>
        <v>36417.359999999993</v>
      </c>
      <c r="AS140" s="52">
        <f t="shared" ref="AS140:AS203" si="226">AI140+AR140</f>
        <v>56199.889999999992</v>
      </c>
      <c r="AT140" s="52">
        <f t="shared" si="95"/>
        <v>4917.4903749999994</v>
      </c>
      <c r="AU140" s="51">
        <f t="shared" si="216"/>
        <v>13926.332741999997</v>
      </c>
      <c r="AV140" s="51">
        <f t="shared" si="217"/>
        <v>0</v>
      </c>
      <c r="AW140" s="51">
        <f t="shared" si="218"/>
        <v>354.05930699999993</v>
      </c>
      <c r="AX140" s="51">
        <f t="shared" si="219"/>
        <v>0</v>
      </c>
      <c r="AY140" s="51">
        <f t="shared" si="220"/>
        <v>0</v>
      </c>
      <c r="AZ140" s="51">
        <f t="shared" si="221"/>
        <v>0</v>
      </c>
      <c r="BA140" s="51">
        <f t="shared" si="222"/>
        <v>0</v>
      </c>
      <c r="BB140" s="51">
        <f t="shared" si="223"/>
        <v>885.14826749999975</v>
      </c>
      <c r="BC140" s="52">
        <f t="shared" si="224"/>
        <v>15165.540316499995</v>
      </c>
      <c r="BD140" s="52">
        <f t="shared" si="101"/>
        <v>71365.430316499987</v>
      </c>
    </row>
    <row r="141" spans="1:56" ht="45" x14ac:dyDescent="0.25">
      <c r="A141" s="35" t="s">
        <v>434</v>
      </c>
      <c r="B141" s="36">
        <v>1</v>
      </c>
      <c r="C141" s="37">
        <v>15</v>
      </c>
      <c r="D141" s="122" t="s">
        <v>435</v>
      </c>
      <c r="E141" s="17">
        <v>13</v>
      </c>
      <c r="F141" s="39" t="str">
        <f t="shared" si="92"/>
        <v>TES</v>
      </c>
      <c r="G141" s="40" t="str">
        <f t="shared" si="191"/>
        <v>Tesorería</v>
      </c>
      <c r="H141" s="40" t="str">
        <f t="shared" si="192"/>
        <v>Tesorería</v>
      </c>
      <c r="I141" s="40" t="str">
        <f t="shared" si="156"/>
        <v>Servicios Económicos</v>
      </c>
      <c r="J141" s="41" t="s">
        <v>404</v>
      </c>
      <c r="K141" s="42" t="s">
        <v>84</v>
      </c>
      <c r="L141" s="42" t="s">
        <v>58</v>
      </c>
      <c r="M141" s="42" t="s">
        <v>59</v>
      </c>
      <c r="N141" s="42" t="s">
        <v>86</v>
      </c>
      <c r="O141" s="85" t="s">
        <v>405</v>
      </c>
      <c r="P141" s="43">
        <v>43983</v>
      </c>
      <c r="Q141" s="42" t="s">
        <v>239</v>
      </c>
      <c r="R141" s="44" t="s">
        <v>60</v>
      </c>
      <c r="S141" s="45" t="s">
        <v>61</v>
      </c>
      <c r="T141" s="42" t="s">
        <v>92</v>
      </c>
      <c r="U141" s="42"/>
      <c r="V141" s="42" t="s">
        <v>100</v>
      </c>
      <c r="W141" s="71">
        <v>24</v>
      </c>
      <c r="X141" s="71">
        <v>24</v>
      </c>
      <c r="Y141" s="42" t="str">
        <f t="shared" si="193"/>
        <v>A1</v>
      </c>
      <c r="Z141" s="47">
        <v>15643.45</v>
      </c>
      <c r="AA141" s="47"/>
      <c r="AB141" s="48"/>
      <c r="AC141" s="42">
        <v>1</v>
      </c>
      <c r="AD141" s="49">
        <v>0</v>
      </c>
      <c r="AE141" s="50" t="s">
        <v>65</v>
      </c>
      <c r="AF141" s="51">
        <f t="shared" si="210"/>
        <v>15845.9</v>
      </c>
      <c r="AG141" s="51">
        <f>IF(L141&lt;&gt;"",IF(L141="F",VLOOKUP(GRUPOT,DATABASICAS,3,FALSE)*AC141,VLOOKUP(AC141,ANTIGLABORAL,2)*AF141),0)</f>
        <v>609.91999999999996</v>
      </c>
      <c r="AH141" s="51">
        <f t="shared" si="212"/>
        <v>3080.6</v>
      </c>
      <c r="AI141" s="52">
        <f t="shared" si="93"/>
        <v>19536.419999999998</v>
      </c>
      <c r="AJ141" s="51">
        <f t="shared" si="225"/>
        <v>8328.7099999999991</v>
      </c>
      <c r="AK141" s="51">
        <f t="shared" si="102"/>
        <v>15643.45</v>
      </c>
      <c r="AL141" s="32">
        <f t="shared" si="145"/>
        <v>0</v>
      </c>
      <c r="AM141" s="51">
        <f t="shared" si="214"/>
        <v>2451.38</v>
      </c>
      <c r="AN141" s="51">
        <f t="shared" si="155"/>
        <v>0</v>
      </c>
      <c r="AO141" s="51">
        <f t="shared" si="215"/>
        <v>0</v>
      </c>
      <c r="AP141" s="51">
        <f t="shared" si="136"/>
        <v>0</v>
      </c>
      <c r="AQ141" s="51">
        <f t="shared" si="146"/>
        <v>0</v>
      </c>
      <c r="AR141" s="52">
        <f t="shared" si="148"/>
        <v>26423.54</v>
      </c>
      <c r="AS141" s="52">
        <f t="shared" si="226"/>
        <v>45959.96</v>
      </c>
      <c r="AT141" s="52">
        <f t="shared" si="95"/>
        <v>4021.4964999999997</v>
      </c>
      <c r="AU141" s="51">
        <f t="shared" si="216"/>
        <v>11388.878087999998</v>
      </c>
      <c r="AV141" s="51">
        <f t="shared" si="217"/>
        <v>2654.1876899999997</v>
      </c>
      <c r="AW141" s="51">
        <f t="shared" si="218"/>
        <v>289.54774799999996</v>
      </c>
      <c r="AX141" s="51">
        <f t="shared" si="219"/>
        <v>0</v>
      </c>
      <c r="AY141" s="51">
        <f t="shared" si="220"/>
        <v>0</v>
      </c>
      <c r="AZ141" s="51"/>
      <c r="BA141" s="51">
        <f t="shared" si="222"/>
        <v>0</v>
      </c>
      <c r="BB141" s="51">
        <f t="shared" si="223"/>
        <v>723.86936999999989</v>
      </c>
      <c r="BC141" s="52">
        <f t="shared" si="224"/>
        <v>15056.482895999998</v>
      </c>
      <c r="BD141" s="52">
        <f t="shared" si="101"/>
        <v>61016.442895999993</v>
      </c>
    </row>
    <row r="142" spans="1:56" ht="51" x14ac:dyDescent="0.25">
      <c r="A142" s="35" t="s">
        <v>436</v>
      </c>
      <c r="B142" s="36">
        <v>1</v>
      </c>
      <c r="C142" s="37">
        <v>15</v>
      </c>
      <c r="D142" s="38" t="s">
        <v>437</v>
      </c>
      <c r="E142" s="17">
        <v>13</v>
      </c>
      <c r="F142" s="39" t="str">
        <f t="shared" si="92"/>
        <v>TES</v>
      </c>
      <c r="G142" s="40" t="str">
        <f t="shared" si="191"/>
        <v>Tesorería</v>
      </c>
      <c r="H142" s="40" t="str">
        <f t="shared" si="192"/>
        <v>Tesorería</v>
      </c>
      <c r="I142" s="40" t="str">
        <f t="shared" si="156"/>
        <v>Servicios Económicos</v>
      </c>
      <c r="J142" s="41" t="s">
        <v>122</v>
      </c>
      <c r="K142" s="42" t="s">
        <v>84</v>
      </c>
      <c r="L142" s="42" t="s">
        <v>58</v>
      </c>
      <c r="M142" s="42" t="s">
        <v>104</v>
      </c>
      <c r="N142" s="42" t="s">
        <v>86</v>
      </c>
      <c r="O142" s="70" t="s">
        <v>118</v>
      </c>
      <c r="P142" s="43">
        <v>32177</v>
      </c>
      <c r="Q142" s="42" t="s">
        <v>85</v>
      </c>
      <c r="R142" s="44" t="s">
        <v>60</v>
      </c>
      <c r="S142" s="45" t="s">
        <v>61</v>
      </c>
      <c r="T142" s="42" t="s">
        <v>62</v>
      </c>
      <c r="U142" s="42"/>
      <c r="V142" s="42" t="s">
        <v>119</v>
      </c>
      <c r="W142" s="71">
        <v>22</v>
      </c>
      <c r="X142" s="71">
        <v>22</v>
      </c>
      <c r="Y142" s="42" t="str">
        <f t="shared" si="193"/>
        <v>C1</v>
      </c>
      <c r="Z142" s="47">
        <v>13565.45</v>
      </c>
      <c r="AA142" s="47"/>
      <c r="AB142" s="48">
        <v>0</v>
      </c>
      <c r="AC142" s="42">
        <v>12</v>
      </c>
      <c r="AD142" s="49">
        <v>0</v>
      </c>
      <c r="AE142" s="50" t="s">
        <v>65</v>
      </c>
      <c r="AF142" s="51">
        <f t="shared" si="210"/>
        <v>10287.6</v>
      </c>
      <c r="AG142" s="51">
        <f>IF(L142&lt;&gt;"",IF(L142="F",VLOOKUP(GRUPOT,DATABASICAS,3,FALSE)*AC142,VLOOKUP(AC142,ANTIGLABORAL,2)*AF142),0)</f>
        <v>4518</v>
      </c>
      <c r="AH142" s="51">
        <f t="shared" si="212"/>
        <v>3345.9700000000003</v>
      </c>
      <c r="AI142" s="52">
        <f t="shared" si="93"/>
        <v>18151.57</v>
      </c>
      <c r="AJ142" s="51">
        <f t="shared" si="225"/>
        <v>7284.64</v>
      </c>
      <c r="AK142" s="51">
        <f t="shared" si="102"/>
        <v>13565.45</v>
      </c>
      <c r="AL142" s="32">
        <f t="shared" si="145"/>
        <v>0</v>
      </c>
      <c r="AM142" s="51">
        <f t="shared" si="214"/>
        <v>1652.05</v>
      </c>
      <c r="AN142" s="51">
        <f t="shared" si="155"/>
        <v>0</v>
      </c>
      <c r="AO142" s="77">
        <f t="shared" si="215"/>
        <v>0</v>
      </c>
      <c r="AP142" s="77">
        <f t="shared" si="136"/>
        <v>0</v>
      </c>
      <c r="AQ142" s="77">
        <f t="shared" si="146"/>
        <v>0</v>
      </c>
      <c r="AR142" s="52">
        <f t="shared" si="148"/>
        <v>22502.14</v>
      </c>
      <c r="AS142" s="52">
        <f t="shared" si="226"/>
        <v>40653.71</v>
      </c>
      <c r="AT142" s="52">
        <f t="shared" si="95"/>
        <v>3557.1996249999997</v>
      </c>
      <c r="AU142" s="51">
        <f t="shared" si="216"/>
        <v>10073.989337999999</v>
      </c>
      <c r="AV142" s="51">
        <f t="shared" si="217"/>
        <v>0</v>
      </c>
      <c r="AW142" s="51">
        <f t="shared" si="218"/>
        <v>256.11837299999996</v>
      </c>
      <c r="AX142" s="51">
        <f t="shared" si="219"/>
        <v>0</v>
      </c>
      <c r="AY142" s="51">
        <f t="shared" si="220"/>
        <v>-5.5406941358999999</v>
      </c>
      <c r="AZ142" s="51">
        <f t="shared" ref="AZ142:AZ205" si="227">IF(B142=0,0.1,0)</f>
        <v>0</v>
      </c>
      <c r="BA142" s="51">
        <f t="shared" si="222"/>
        <v>0</v>
      </c>
      <c r="BB142" s="51">
        <f t="shared" si="223"/>
        <v>640.29593249999994</v>
      </c>
      <c r="BC142" s="52">
        <f t="shared" si="224"/>
        <v>10964.862949364098</v>
      </c>
      <c r="BD142" s="52">
        <f t="shared" si="101"/>
        <v>51618.572949364097</v>
      </c>
    </row>
    <row r="143" spans="1:56" ht="56.25" x14ac:dyDescent="0.25">
      <c r="A143" s="35" t="s">
        <v>438</v>
      </c>
      <c r="B143" s="36">
        <v>1</v>
      </c>
      <c r="C143" s="37">
        <v>15</v>
      </c>
      <c r="D143" s="38" t="s">
        <v>439</v>
      </c>
      <c r="E143" s="17">
        <v>13</v>
      </c>
      <c r="F143" s="39" t="str">
        <f t="shared" si="92"/>
        <v>TES</v>
      </c>
      <c r="G143" s="40" t="str">
        <f t="shared" si="191"/>
        <v>Tesorería</v>
      </c>
      <c r="H143" s="40" t="str">
        <f t="shared" si="192"/>
        <v>Tesorería</v>
      </c>
      <c r="I143" s="40" t="str">
        <f t="shared" si="156"/>
        <v>Servicios Económicos</v>
      </c>
      <c r="J143" s="41" t="s">
        <v>103</v>
      </c>
      <c r="K143" s="42" t="s">
        <v>84</v>
      </c>
      <c r="L143" s="42" t="s">
        <v>58</v>
      </c>
      <c r="M143" s="42" t="s">
        <v>98</v>
      </c>
      <c r="N143" s="42" t="s">
        <v>86</v>
      </c>
      <c r="O143" s="85" t="s">
        <v>168</v>
      </c>
      <c r="P143" s="43">
        <v>34547</v>
      </c>
      <c r="Q143" s="42" t="s">
        <v>85</v>
      </c>
      <c r="R143" s="44" t="s">
        <v>60</v>
      </c>
      <c r="S143" s="45" t="s">
        <v>61</v>
      </c>
      <c r="T143" s="42" t="s">
        <v>62</v>
      </c>
      <c r="U143" s="42"/>
      <c r="V143" s="42" t="s">
        <v>106</v>
      </c>
      <c r="W143" s="71">
        <v>18</v>
      </c>
      <c r="X143" s="71">
        <v>18</v>
      </c>
      <c r="Y143" s="42" t="str">
        <f t="shared" si="193"/>
        <v>C2</v>
      </c>
      <c r="Z143" s="47">
        <v>11668.89</v>
      </c>
      <c r="AA143" s="47"/>
      <c r="AB143" s="48">
        <v>0</v>
      </c>
      <c r="AC143" s="42">
        <v>10</v>
      </c>
      <c r="AD143" s="49">
        <v>0</v>
      </c>
      <c r="AE143" s="50" t="s">
        <v>65</v>
      </c>
      <c r="AF143" s="51">
        <f t="shared" si="210"/>
        <v>8562.1200000000008</v>
      </c>
      <c r="AG143" s="51">
        <f t="shared" ref="AG143:AG156" si="228">IF(L143&lt;&gt;"",IF(L143="F",VLOOKUP(GRUPOT,DATABASICAS,3,FALSE)*AC143,VLOOKUP(AC143,ANTIGLABORAL,2)*AF143),0)</f>
        <v>2563</v>
      </c>
      <c r="AH143" s="51">
        <f t="shared" si="212"/>
        <v>2776.7999999999997</v>
      </c>
      <c r="AI143" s="52">
        <f t="shared" si="93"/>
        <v>13901.92</v>
      </c>
      <c r="AJ143" s="51">
        <f t="shared" si="225"/>
        <v>5641.05</v>
      </c>
      <c r="AK143" s="51">
        <f t="shared" si="102"/>
        <v>11668.89</v>
      </c>
      <c r="AL143" s="32">
        <f t="shared" si="145"/>
        <v>0</v>
      </c>
      <c r="AM143" s="51">
        <f t="shared" si="214"/>
        <v>1361.62</v>
      </c>
      <c r="AN143" s="51">
        <f t="shared" si="155"/>
        <v>0</v>
      </c>
      <c r="AO143" s="51">
        <f t="shared" si="215"/>
        <v>0</v>
      </c>
      <c r="AP143" s="51">
        <f t="shared" si="136"/>
        <v>0</v>
      </c>
      <c r="AQ143" s="51">
        <f t="shared" ref="AQ143:AQ163" si="229">IF(L143&lt;&gt;"",IF(L143="L",VLOOKUP(V143,LABORAL,7),0),0)</f>
        <v>0</v>
      </c>
      <c r="AR143" s="52">
        <f t="shared" si="148"/>
        <v>18671.559999999998</v>
      </c>
      <c r="AS143" s="52">
        <f t="shared" si="226"/>
        <v>32573.479999999996</v>
      </c>
      <c r="AT143" s="52">
        <f t="shared" si="95"/>
        <v>2850.1794999999997</v>
      </c>
      <c r="AU143" s="51">
        <f t="shared" si="216"/>
        <v>8071.7083439999988</v>
      </c>
      <c r="AV143" s="51">
        <f t="shared" si="217"/>
        <v>0</v>
      </c>
      <c r="AW143" s="51">
        <f t="shared" si="218"/>
        <v>205.21292399999999</v>
      </c>
      <c r="AX143" s="51">
        <f t="shared" si="219"/>
        <v>0</v>
      </c>
      <c r="AY143" s="51">
        <f t="shared" si="220"/>
        <v>0</v>
      </c>
      <c r="AZ143" s="51">
        <f t="shared" si="227"/>
        <v>0</v>
      </c>
      <c r="BA143" s="51">
        <f t="shared" si="222"/>
        <v>0</v>
      </c>
      <c r="BB143" s="51">
        <f t="shared" si="223"/>
        <v>513.03230999999994</v>
      </c>
      <c r="BC143" s="52">
        <f t="shared" si="224"/>
        <v>8789.9535779999987</v>
      </c>
      <c r="BD143" s="52">
        <f t="shared" si="101"/>
        <v>41363.433577999996</v>
      </c>
    </row>
    <row r="144" spans="1:56" ht="67.5" x14ac:dyDescent="0.25">
      <c r="A144" s="35" t="s">
        <v>440</v>
      </c>
      <c r="B144" s="36">
        <v>1</v>
      </c>
      <c r="C144" s="37">
        <v>15</v>
      </c>
      <c r="D144" s="38" t="s">
        <v>441</v>
      </c>
      <c r="E144" s="17">
        <v>13</v>
      </c>
      <c r="F144" s="39" t="str">
        <f t="shared" ref="F144:F207" si="230">VLOOKUP($E144,SECCIONES,3)</f>
        <v>TES</v>
      </c>
      <c r="G144" s="40" t="str">
        <f t="shared" si="191"/>
        <v>Tesorería</v>
      </c>
      <c r="H144" s="40" t="str">
        <f t="shared" si="192"/>
        <v>Tesorería</v>
      </c>
      <c r="I144" s="40" t="str">
        <f t="shared" si="156"/>
        <v>Servicios Económicos</v>
      </c>
      <c r="J144" s="41" t="s">
        <v>442</v>
      </c>
      <c r="K144" s="42" t="s">
        <v>84</v>
      </c>
      <c r="L144" s="42" t="s">
        <v>58</v>
      </c>
      <c r="M144" s="42" t="s">
        <v>98</v>
      </c>
      <c r="N144" s="42" t="s">
        <v>86</v>
      </c>
      <c r="O144" s="85" t="s">
        <v>168</v>
      </c>
      <c r="P144" s="43">
        <v>33584</v>
      </c>
      <c r="Q144" s="42" t="s">
        <v>85</v>
      </c>
      <c r="R144" s="44" t="s">
        <v>60</v>
      </c>
      <c r="S144" s="45" t="s">
        <v>61</v>
      </c>
      <c r="T144" s="42" t="s">
        <v>62</v>
      </c>
      <c r="U144" s="42"/>
      <c r="V144" s="42" t="s">
        <v>106</v>
      </c>
      <c r="W144" s="71">
        <v>18</v>
      </c>
      <c r="X144" s="71">
        <v>18</v>
      </c>
      <c r="Y144" s="42" t="str">
        <f t="shared" si="193"/>
        <v>C2</v>
      </c>
      <c r="Z144" s="47">
        <v>11764.19</v>
      </c>
      <c r="AA144" s="47"/>
      <c r="AB144" s="48">
        <v>0</v>
      </c>
      <c r="AC144" s="42">
        <v>10</v>
      </c>
      <c r="AD144" s="49">
        <v>0</v>
      </c>
      <c r="AE144" s="50" t="s">
        <v>65</v>
      </c>
      <c r="AF144" s="51">
        <f t="shared" si="210"/>
        <v>8562.1200000000008</v>
      </c>
      <c r="AG144" s="51">
        <f t="shared" si="228"/>
        <v>2563</v>
      </c>
      <c r="AH144" s="51">
        <f t="shared" si="212"/>
        <v>2776.7999999999997</v>
      </c>
      <c r="AI144" s="52">
        <f t="shared" ref="AI144:AI207" si="231">SUM(AF144:AH144)*B144+IF(B144=0,0.01,0)</f>
        <v>13901.92</v>
      </c>
      <c r="AJ144" s="51">
        <f t="shared" si="225"/>
        <v>5641.05</v>
      </c>
      <c r="AK144" s="51">
        <f t="shared" si="102"/>
        <v>11764.19</v>
      </c>
      <c r="AL144" s="32">
        <f t="shared" si="145"/>
        <v>0</v>
      </c>
      <c r="AM144" s="51">
        <f t="shared" si="214"/>
        <v>1361.62</v>
      </c>
      <c r="AN144" s="51">
        <f t="shared" si="155"/>
        <v>0</v>
      </c>
      <c r="AO144" s="51">
        <f t="shared" si="215"/>
        <v>0</v>
      </c>
      <c r="AP144" s="51">
        <f t="shared" si="136"/>
        <v>0</v>
      </c>
      <c r="AQ144" s="51">
        <f t="shared" si="229"/>
        <v>0</v>
      </c>
      <c r="AR144" s="52">
        <f t="shared" ref="AR144:AR163" si="232">SUM(AJ144:AQ144)*B144</f>
        <v>18766.86</v>
      </c>
      <c r="AS144" s="52">
        <f t="shared" si="226"/>
        <v>32668.78</v>
      </c>
      <c r="AT144" s="52">
        <f t="shared" ref="AT144:AT207" si="233">IF(AS144/12&gt;DATABASEMAXIMA,DATABASEMAXIMA,AS144/12*1.05)</f>
        <v>2858.5182500000001</v>
      </c>
      <c r="AU144" s="51">
        <f t="shared" si="216"/>
        <v>8095.3236840000009</v>
      </c>
      <c r="AV144" s="51">
        <f t="shared" si="217"/>
        <v>0</v>
      </c>
      <c r="AW144" s="51">
        <f t="shared" si="218"/>
        <v>205.81331399999999</v>
      </c>
      <c r="AX144" s="51">
        <f t="shared" si="219"/>
        <v>0</v>
      </c>
      <c r="AY144" s="51">
        <f t="shared" si="220"/>
        <v>0</v>
      </c>
      <c r="AZ144" s="51">
        <f t="shared" si="227"/>
        <v>0</v>
      </c>
      <c r="BA144" s="51">
        <f t="shared" si="222"/>
        <v>0</v>
      </c>
      <c r="BB144" s="51">
        <f t="shared" si="223"/>
        <v>514.53328499999998</v>
      </c>
      <c r="BC144" s="52">
        <f t="shared" si="224"/>
        <v>8815.6702830000013</v>
      </c>
      <c r="BD144" s="52">
        <f t="shared" si="101"/>
        <v>41484.450282999998</v>
      </c>
    </row>
    <row r="145" spans="1:56" ht="56.25" x14ac:dyDescent="0.25">
      <c r="A145" s="35" t="s">
        <v>443</v>
      </c>
      <c r="B145" s="36">
        <v>1</v>
      </c>
      <c r="C145" s="37">
        <v>15</v>
      </c>
      <c r="D145" s="38" t="s">
        <v>444</v>
      </c>
      <c r="E145" s="17">
        <v>13</v>
      </c>
      <c r="F145" s="39" t="str">
        <f t="shared" si="230"/>
        <v>TES</v>
      </c>
      <c r="G145" s="40" t="str">
        <f t="shared" si="191"/>
        <v>Tesorería</v>
      </c>
      <c r="H145" s="40" t="str">
        <f t="shared" si="192"/>
        <v>Tesorería</v>
      </c>
      <c r="I145" s="40" t="str">
        <f t="shared" si="156"/>
        <v>Servicios Económicos</v>
      </c>
      <c r="J145" s="41" t="s">
        <v>103</v>
      </c>
      <c r="K145" s="42" t="s">
        <v>84</v>
      </c>
      <c r="L145" s="42" t="s">
        <v>58</v>
      </c>
      <c r="M145" s="42" t="s">
        <v>98</v>
      </c>
      <c r="N145" s="42" t="s">
        <v>86</v>
      </c>
      <c r="O145" s="85" t="s">
        <v>168</v>
      </c>
      <c r="P145" s="43">
        <v>41760</v>
      </c>
      <c r="Q145" s="42" t="s">
        <v>85</v>
      </c>
      <c r="R145" s="44" t="s">
        <v>60</v>
      </c>
      <c r="S145" s="45" t="s">
        <v>61</v>
      </c>
      <c r="T145" s="42" t="s">
        <v>62</v>
      </c>
      <c r="U145" s="42"/>
      <c r="V145" s="42" t="s">
        <v>106</v>
      </c>
      <c r="W145" s="71">
        <v>16</v>
      </c>
      <c r="X145" s="71">
        <v>16</v>
      </c>
      <c r="Y145" s="42" t="str">
        <f t="shared" si="193"/>
        <v>C2</v>
      </c>
      <c r="Z145" s="47">
        <v>11506.16</v>
      </c>
      <c r="AA145" s="47"/>
      <c r="AB145" s="76"/>
      <c r="AC145" s="42">
        <v>4</v>
      </c>
      <c r="AD145" s="49">
        <v>0</v>
      </c>
      <c r="AE145" s="50" t="s">
        <v>65</v>
      </c>
      <c r="AF145" s="51">
        <f t="shared" si="210"/>
        <v>8562.1200000000008</v>
      </c>
      <c r="AG145" s="51">
        <f t="shared" si="228"/>
        <v>1025.2</v>
      </c>
      <c r="AH145" s="51">
        <f t="shared" si="212"/>
        <v>2416.4</v>
      </c>
      <c r="AI145" s="52">
        <f t="shared" si="231"/>
        <v>12003.720000000001</v>
      </c>
      <c r="AJ145" s="51">
        <f t="shared" si="225"/>
        <v>5000.04</v>
      </c>
      <c r="AK145" s="51">
        <f t="shared" si="102"/>
        <v>11506.16</v>
      </c>
      <c r="AL145" s="32">
        <f t="shared" si="145"/>
        <v>0</v>
      </c>
      <c r="AM145" s="51">
        <f t="shared" si="214"/>
        <v>1361.62</v>
      </c>
      <c r="AN145" s="51">
        <f t="shared" si="155"/>
        <v>0</v>
      </c>
      <c r="AO145" s="51">
        <f t="shared" si="215"/>
        <v>0</v>
      </c>
      <c r="AP145" s="51">
        <f t="shared" si="136"/>
        <v>0</v>
      </c>
      <c r="AQ145" s="51">
        <f t="shared" si="229"/>
        <v>0</v>
      </c>
      <c r="AR145" s="52">
        <f t="shared" si="232"/>
        <v>17867.82</v>
      </c>
      <c r="AS145" s="52">
        <f t="shared" si="226"/>
        <v>29871.54</v>
      </c>
      <c r="AT145" s="52">
        <f t="shared" si="233"/>
        <v>2613.7597500000002</v>
      </c>
      <c r="AU145" s="51">
        <f t="shared" si="216"/>
        <v>7402.1676120000002</v>
      </c>
      <c r="AV145" s="51">
        <f t="shared" si="217"/>
        <v>0</v>
      </c>
      <c r="AW145" s="51">
        <f t="shared" si="218"/>
        <v>188.19070200000002</v>
      </c>
      <c r="AX145" s="51">
        <f t="shared" si="219"/>
        <v>0</v>
      </c>
      <c r="AY145" s="51">
        <f t="shared" si="220"/>
        <v>0</v>
      </c>
      <c r="AZ145" s="51">
        <f t="shared" si="227"/>
        <v>0</v>
      </c>
      <c r="BA145" s="51">
        <f t="shared" si="222"/>
        <v>0</v>
      </c>
      <c r="BB145" s="51">
        <f t="shared" si="223"/>
        <v>470.47675500000003</v>
      </c>
      <c r="BC145" s="52">
        <f t="shared" si="224"/>
        <v>8060.8350689999997</v>
      </c>
      <c r="BD145" s="52">
        <f t="shared" si="101"/>
        <v>37932.375069000002</v>
      </c>
    </row>
    <row r="146" spans="1:56" ht="56.25" x14ac:dyDescent="0.25">
      <c r="A146" s="35" t="s">
        <v>445</v>
      </c>
      <c r="B146" s="36">
        <v>1</v>
      </c>
      <c r="C146" s="37">
        <v>15</v>
      </c>
      <c r="D146" s="74" t="s">
        <v>446</v>
      </c>
      <c r="E146" s="17">
        <v>13</v>
      </c>
      <c r="F146" s="39" t="str">
        <f t="shared" si="230"/>
        <v>TES</v>
      </c>
      <c r="G146" s="40" t="str">
        <f t="shared" si="191"/>
        <v>Tesorería</v>
      </c>
      <c r="H146" s="40" t="str">
        <f t="shared" si="192"/>
        <v>Tesorería</v>
      </c>
      <c r="I146" s="40" t="str">
        <f t="shared" si="156"/>
        <v>Servicios Económicos</v>
      </c>
      <c r="J146" s="41" t="s">
        <v>103</v>
      </c>
      <c r="K146" s="42" t="s">
        <v>84</v>
      </c>
      <c r="L146" s="42" t="s">
        <v>58</v>
      </c>
      <c r="M146" s="42" t="s">
        <v>59</v>
      </c>
      <c r="N146" s="42" t="s">
        <v>86</v>
      </c>
      <c r="O146" s="85" t="s">
        <v>168</v>
      </c>
      <c r="P146" s="43">
        <v>44088</v>
      </c>
      <c r="Q146" s="42" t="s">
        <v>85</v>
      </c>
      <c r="R146" s="44" t="s">
        <v>60</v>
      </c>
      <c r="S146" s="45" t="s">
        <v>61</v>
      </c>
      <c r="T146" s="42" t="s">
        <v>92</v>
      </c>
      <c r="U146" s="42"/>
      <c r="V146" s="42" t="s">
        <v>106</v>
      </c>
      <c r="W146" s="71">
        <v>14</v>
      </c>
      <c r="X146" s="71">
        <v>14</v>
      </c>
      <c r="Y146" s="42" t="str">
        <f t="shared" si="193"/>
        <v>C2</v>
      </c>
      <c r="Z146" s="47">
        <v>9997.16</v>
      </c>
      <c r="AA146" s="47"/>
      <c r="AB146" s="48">
        <v>0</v>
      </c>
      <c r="AC146" s="42">
        <v>1</v>
      </c>
      <c r="AD146" s="49">
        <v>0</v>
      </c>
      <c r="AE146" s="50" t="s">
        <v>65</v>
      </c>
      <c r="AF146" s="51">
        <f t="shared" si="210"/>
        <v>8562.1200000000008</v>
      </c>
      <c r="AG146" s="51">
        <f t="shared" si="228"/>
        <v>256.3</v>
      </c>
      <c r="AH146" s="51">
        <f t="shared" si="212"/>
        <v>2182.6799999999998</v>
      </c>
      <c r="AI146" s="52">
        <f t="shared" si="231"/>
        <v>11001.1</v>
      </c>
      <c r="AJ146" s="51">
        <f t="shared" si="225"/>
        <v>4358.42</v>
      </c>
      <c r="AK146" s="51">
        <f t="shared" si="102"/>
        <v>9997.16</v>
      </c>
      <c r="AL146" s="32">
        <f t="shared" si="145"/>
        <v>0</v>
      </c>
      <c r="AM146" s="51">
        <f t="shared" si="214"/>
        <v>1361.62</v>
      </c>
      <c r="AN146" s="51">
        <f t="shared" ref="AN146:AN163" si="234">IF(L146&lt;&gt;"",IF(L146="L",VLOOKUP(V146,LABORAL,5),0),0)</f>
        <v>0</v>
      </c>
      <c r="AO146" s="51">
        <f t="shared" si="215"/>
        <v>0</v>
      </c>
      <c r="AP146" s="51">
        <f t="shared" si="136"/>
        <v>0</v>
      </c>
      <c r="AQ146" s="51">
        <f t="shared" si="229"/>
        <v>0</v>
      </c>
      <c r="AR146" s="52">
        <f t="shared" si="232"/>
        <v>15717.2</v>
      </c>
      <c r="AS146" s="52">
        <f t="shared" si="226"/>
        <v>26718.300000000003</v>
      </c>
      <c r="AT146" s="52">
        <f t="shared" si="233"/>
        <v>2337.8512500000002</v>
      </c>
      <c r="AU146" s="51">
        <f t="shared" si="216"/>
        <v>6620.7947399999994</v>
      </c>
      <c r="AV146" s="51">
        <f t="shared" si="217"/>
        <v>1542.9818249999998</v>
      </c>
      <c r="AW146" s="51">
        <f t="shared" si="218"/>
        <v>168.32529000000002</v>
      </c>
      <c r="AX146" s="51">
        <f t="shared" si="219"/>
        <v>0</v>
      </c>
      <c r="AY146" s="51">
        <f t="shared" si="220"/>
        <v>0</v>
      </c>
      <c r="AZ146" s="51">
        <f t="shared" si="227"/>
        <v>0</v>
      </c>
      <c r="BA146" s="51">
        <f t="shared" si="222"/>
        <v>0</v>
      </c>
      <c r="BB146" s="51">
        <f t="shared" si="223"/>
        <v>420.81322499999999</v>
      </c>
      <c r="BC146" s="52">
        <f t="shared" si="224"/>
        <v>8752.9150799999989</v>
      </c>
      <c r="BD146" s="52">
        <f t="shared" ref="BD146:BD209" si="235">AS146+BC146</f>
        <v>35471.215080000002</v>
      </c>
    </row>
    <row r="147" spans="1:56" ht="56.25" x14ac:dyDescent="0.25">
      <c r="A147" s="35" t="s">
        <v>447</v>
      </c>
      <c r="B147" s="36">
        <v>1</v>
      </c>
      <c r="C147" s="37">
        <v>15</v>
      </c>
      <c r="D147" s="74" t="s">
        <v>448</v>
      </c>
      <c r="E147" s="17">
        <v>13</v>
      </c>
      <c r="F147" s="39" t="str">
        <f t="shared" si="230"/>
        <v>TES</v>
      </c>
      <c r="G147" s="40" t="str">
        <f t="shared" si="191"/>
        <v>Tesorería</v>
      </c>
      <c r="H147" s="40" t="str">
        <f t="shared" si="192"/>
        <v>Tesorería</v>
      </c>
      <c r="I147" s="40" t="str">
        <f t="shared" si="156"/>
        <v>Servicios Económicos</v>
      </c>
      <c r="J147" s="41" t="s">
        <v>244</v>
      </c>
      <c r="K147" s="42" t="s">
        <v>84</v>
      </c>
      <c r="L147" s="42" t="s">
        <v>58</v>
      </c>
      <c r="M147" s="42" t="s">
        <v>59</v>
      </c>
      <c r="N147" s="42" t="s">
        <v>86</v>
      </c>
      <c r="O147" s="70" t="s">
        <v>105</v>
      </c>
      <c r="P147" s="43"/>
      <c r="Q147" s="42" t="s">
        <v>85</v>
      </c>
      <c r="R147" s="44" t="s">
        <v>60</v>
      </c>
      <c r="S147" s="45" t="s">
        <v>61</v>
      </c>
      <c r="T147" s="42" t="s">
        <v>133</v>
      </c>
      <c r="U147" s="42"/>
      <c r="V147" s="42" t="s">
        <v>106</v>
      </c>
      <c r="W147" s="71">
        <v>14</v>
      </c>
      <c r="X147" s="71">
        <v>14</v>
      </c>
      <c r="Y147" s="42" t="str">
        <f t="shared" si="193"/>
        <v>C2</v>
      </c>
      <c r="Z147" s="47">
        <v>11107.84</v>
      </c>
      <c r="AA147" s="47"/>
      <c r="AB147" s="48">
        <v>0</v>
      </c>
      <c r="AC147" s="42"/>
      <c r="AD147" s="49">
        <v>0</v>
      </c>
      <c r="AE147" s="50" t="s">
        <v>65</v>
      </c>
      <c r="AF147" s="51">
        <f t="shared" si="210"/>
        <v>8562.1200000000008</v>
      </c>
      <c r="AG147" s="51">
        <f t="shared" si="228"/>
        <v>0</v>
      </c>
      <c r="AH147" s="51">
        <f t="shared" si="212"/>
        <v>2140.42</v>
      </c>
      <c r="AI147" s="52">
        <f t="shared" si="231"/>
        <v>10702.54</v>
      </c>
      <c r="AJ147" s="51">
        <f t="shared" si="225"/>
        <v>4358.42</v>
      </c>
      <c r="AK147" s="51">
        <f t="shared" ref="AK147:AK210" si="236">IF(L147&lt;&gt;"",Z147,0)</f>
        <v>11107.84</v>
      </c>
      <c r="AL147" s="32">
        <f t="shared" si="145"/>
        <v>0</v>
      </c>
      <c r="AM147" s="51">
        <f t="shared" si="214"/>
        <v>1361.62</v>
      </c>
      <c r="AN147" s="51">
        <f t="shared" si="234"/>
        <v>0</v>
      </c>
      <c r="AO147" s="51">
        <f t="shared" si="215"/>
        <v>0</v>
      </c>
      <c r="AP147" s="51">
        <f t="shared" si="136"/>
        <v>0</v>
      </c>
      <c r="AQ147" s="51">
        <f t="shared" si="229"/>
        <v>0</v>
      </c>
      <c r="AR147" s="52">
        <f t="shared" si="232"/>
        <v>16827.88</v>
      </c>
      <c r="AS147" s="52">
        <f t="shared" si="226"/>
        <v>27530.420000000002</v>
      </c>
      <c r="AT147" s="52">
        <f t="shared" si="233"/>
        <v>2408.9117500000002</v>
      </c>
      <c r="AU147" s="51">
        <f t="shared" si="216"/>
        <v>6822.0380760000007</v>
      </c>
      <c r="AV147" s="51">
        <f t="shared" si="217"/>
        <v>1589.8817550000001</v>
      </c>
      <c r="AW147" s="51">
        <f t="shared" si="218"/>
        <v>173.44164600000002</v>
      </c>
      <c r="AX147" s="51">
        <f t="shared" si="219"/>
        <v>0</v>
      </c>
      <c r="AY147" s="51">
        <f t="shared" si="220"/>
        <v>0</v>
      </c>
      <c r="AZ147" s="51">
        <f t="shared" si="227"/>
        <v>0</v>
      </c>
      <c r="BA147" s="51">
        <f t="shared" si="222"/>
        <v>0</v>
      </c>
      <c r="BB147" s="51">
        <f t="shared" si="223"/>
        <v>433.60411499999998</v>
      </c>
      <c r="BC147" s="52">
        <f t="shared" si="224"/>
        <v>9018.9655920000005</v>
      </c>
      <c r="BD147" s="52">
        <f t="shared" si="235"/>
        <v>36549.385592000006</v>
      </c>
    </row>
    <row r="148" spans="1:56" ht="38.25" x14ac:dyDescent="0.25">
      <c r="A148" s="35" t="s">
        <v>449</v>
      </c>
      <c r="B148" s="36">
        <v>0</v>
      </c>
      <c r="C148" s="37">
        <v>15</v>
      </c>
      <c r="D148" s="79" t="s">
        <v>132</v>
      </c>
      <c r="E148" s="17">
        <v>13</v>
      </c>
      <c r="F148" s="39" t="str">
        <f t="shared" si="230"/>
        <v>TES</v>
      </c>
      <c r="G148" s="40" t="str">
        <f t="shared" si="191"/>
        <v>Tesorería</v>
      </c>
      <c r="H148" s="40" t="str">
        <f t="shared" si="192"/>
        <v>Tesorería</v>
      </c>
      <c r="I148" s="40" t="str">
        <f t="shared" ref="I148:I179" si="237">VLOOKUP($E148,SECCIONES,5)</f>
        <v>Servicios Económicos</v>
      </c>
      <c r="J148" s="41" t="s">
        <v>450</v>
      </c>
      <c r="K148" s="42" t="s">
        <v>84</v>
      </c>
      <c r="L148" s="42" t="s">
        <v>58</v>
      </c>
      <c r="M148" s="42" t="s">
        <v>98</v>
      </c>
      <c r="N148" s="42" t="s">
        <v>86</v>
      </c>
      <c r="O148" s="70" t="s">
        <v>451</v>
      </c>
      <c r="P148" s="43"/>
      <c r="Q148" s="42" t="s">
        <v>85</v>
      </c>
      <c r="R148" s="44" t="s">
        <v>60</v>
      </c>
      <c r="S148" s="45" t="s">
        <v>61</v>
      </c>
      <c r="T148" s="42" t="s">
        <v>92</v>
      </c>
      <c r="U148" s="42" t="s">
        <v>452</v>
      </c>
      <c r="V148" s="42" t="s">
        <v>119</v>
      </c>
      <c r="W148" s="101">
        <v>18</v>
      </c>
      <c r="X148" s="101">
        <v>18</v>
      </c>
      <c r="Y148" s="42" t="str">
        <f t="shared" si="193"/>
        <v>C1</v>
      </c>
      <c r="Z148" s="47">
        <v>11445.56</v>
      </c>
      <c r="AA148" s="47"/>
      <c r="AB148" s="48"/>
      <c r="AC148" s="42"/>
      <c r="AD148" s="49">
        <v>0</v>
      </c>
      <c r="AE148" s="50" t="s">
        <v>65</v>
      </c>
      <c r="AF148" s="51">
        <f t="shared" si="210"/>
        <v>10287.6</v>
      </c>
      <c r="AG148" s="51">
        <f t="shared" si="228"/>
        <v>0</v>
      </c>
      <c r="AH148" s="51">
        <f t="shared" si="212"/>
        <v>2422.12</v>
      </c>
      <c r="AI148" s="52">
        <f t="shared" si="231"/>
        <v>0.01</v>
      </c>
      <c r="AJ148" s="51">
        <f t="shared" si="225"/>
        <v>5641.05</v>
      </c>
      <c r="AK148" s="51">
        <f t="shared" si="236"/>
        <v>11445.56</v>
      </c>
      <c r="AL148" s="32">
        <f t="shared" si="145"/>
        <v>0</v>
      </c>
      <c r="AM148" s="51">
        <f t="shared" si="214"/>
        <v>1652.05</v>
      </c>
      <c r="AN148" s="51">
        <f t="shared" si="234"/>
        <v>0</v>
      </c>
      <c r="AO148" s="51">
        <f t="shared" si="215"/>
        <v>0</v>
      </c>
      <c r="AP148" s="51">
        <f t="shared" si="136"/>
        <v>0</v>
      </c>
      <c r="AQ148" s="51">
        <f t="shared" si="229"/>
        <v>0</v>
      </c>
      <c r="AR148" s="52">
        <f t="shared" si="232"/>
        <v>0</v>
      </c>
      <c r="AS148" s="52">
        <f t="shared" si="226"/>
        <v>0.01</v>
      </c>
      <c r="AT148" s="52">
        <f t="shared" si="233"/>
        <v>8.7500000000000013E-4</v>
      </c>
      <c r="AU148" s="51">
        <f t="shared" si="216"/>
        <v>2.4780000000000002E-3</v>
      </c>
      <c r="AV148" s="51">
        <f t="shared" si="217"/>
        <v>0</v>
      </c>
      <c r="AW148" s="51">
        <f t="shared" si="218"/>
        <v>6.3000000000000013E-5</v>
      </c>
      <c r="AX148" s="51">
        <f t="shared" si="219"/>
        <v>0</v>
      </c>
      <c r="AY148" s="51">
        <f t="shared" si="220"/>
        <v>0</v>
      </c>
      <c r="AZ148" s="51">
        <f t="shared" si="227"/>
        <v>0.1</v>
      </c>
      <c r="BA148" s="51">
        <f t="shared" si="222"/>
        <v>0</v>
      </c>
      <c r="BB148" s="51">
        <f t="shared" si="223"/>
        <v>1.5750000000000003E-4</v>
      </c>
      <c r="BC148" s="52">
        <f t="shared" si="224"/>
        <v>0.10269850000000001</v>
      </c>
      <c r="BD148" s="52">
        <f t="shared" si="235"/>
        <v>0.11269850000000001</v>
      </c>
    </row>
    <row r="149" spans="1:56" ht="38.25" x14ac:dyDescent="0.25">
      <c r="A149" s="35" t="s">
        <v>453</v>
      </c>
      <c r="B149" s="36">
        <v>0</v>
      </c>
      <c r="C149" s="37">
        <v>15</v>
      </c>
      <c r="D149" s="79" t="s">
        <v>132</v>
      </c>
      <c r="E149" s="17">
        <v>13</v>
      </c>
      <c r="F149" s="39" t="str">
        <f t="shared" si="230"/>
        <v>TES</v>
      </c>
      <c r="G149" s="40" t="str">
        <f t="shared" si="191"/>
        <v>Tesorería</v>
      </c>
      <c r="H149" s="40" t="str">
        <f t="shared" si="192"/>
        <v>Tesorería</v>
      </c>
      <c r="I149" s="40" t="str">
        <f t="shared" si="237"/>
        <v>Servicios Económicos</v>
      </c>
      <c r="J149" s="41" t="s">
        <v>450</v>
      </c>
      <c r="K149" s="42" t="s">
        <v>84</v>
      </c>
      <c r="L149" s="42" t="s">
        <v>58</v>
      </c>
      <c r="M149" s="42" t="s">
        <v>98</v>
      </c>
      <c r="N149" s="42" t="s">
        <v>86</v>
      </c>
      <c r="O149" s="70" t="s">
        <v>451</v>
      </c>
      <c r="P149" s="43"/>
      <c r="Q149" s="42" t="s">
        <v>85</v>
      </c>
      <c r="R149" s="44" t="s">
        <v>60</v>
      </c>
      <c r="S149" s="45" t="s">
        <v>61</v>
      </c>
      <c r="T149" s="42" t="s">
        <v>92</v>
      </c>
      <c r="U149" s="42" t="s">
        <v>452</v>
      </c>
      <c r="V149" s="42" t="s">
        <v>119</v>
      </c>
      <c r="W149" s="101">
        <v>18</v>
      </c>
      <c r="X149" s="101">
        <v>18</v>
      </c>
      <c r="Y149" s="42" t="str">
        <f t="shared" si="193"/>
        <v>C1</v>
      </c>
      <c r="Z149" s="47">
        <v>11445.56</v>
      </c>
      <c r="AA149" s="47"/>
      <c r="AB149" s="48"/>
      <c r="AC149" s="42"/>
      <c r="AD149" s="49">
        <v>0</v>
      </c>
      <c r="AE149" s="50" t="s">
        <v>65</v>
      </c>
      <c r="AF149" s="51">
        <f t="shared" si="210"/>
        <v>10287.6</v>
      </c>
      <c r="AG149" s="51">
        <f t="shared" si="228"/>
        <v>0</v>
      </c>
      <c r="AH149" s="51">
        <f t="shared" si="212"/>
        <v>2422.12</v>
      </c>
      <c r="AI149" s="52">
        <f t="shared" si="231"/>
        <v>0.01</v>
      </c>
      <c r="AJ149" s="51">
        <f t="shared" si="225"/>
        <v>5641.05</v>
      </c>
      <c r="AK149" s="51">
        <f t="shared" si="236"/>
        <v>11445.56</v>
      </c>
      <c r="AL149" s="32">
        <f t="shared" si="145"/>
        <v>0</v>
      </c>
      <c r="AM149" s="51">
        <f t="shared" si="214"/>
        <v>1652.05</v>
      </c>
      <c r="AN149" s="51">
        <f t="shared" si="234"/>
        <v>0</v>
      </c>
      <c r="AO149" s="51">
        <f t="shared" si="215"/>
        <v>0</v>
      </c>
      <c r="AP149" s="51">
        <f t="shared" si="136"/>
        <v>0</v>
      </c>
      <c r="AQ149" s="51">
        <f t="shared" si="229"/>
        <v>0</v>
      </c>
      <c r="AR149" s="52">
        <f t="shared" si="232"/>
        <v>0</v>
      </c>
      <c r="AS149" s="52">
        <f t="shared" si="226"/>
        <v>0.01</v>
      </c>
      <c r="AT149" s="52">
        <f t="shared" si="233"/>
        <v>8.7500000000000013E-4</v>
      </c>
      <c r="AU149" s="51">
        <f t="shared" si="216"/>
        <v>2.4780000000000002E-3</v>
      </c>
      <c r="AV149" s="51">
        <f t="shared" si="217"/>
        <v>0</v>
      </c>
      <c r="AW149" s="51">
        <f t="shared" si="218"/>
        <v>6.3000000000000013E-5</v>
      </c>
      <c r="AX149" s="51">
        <f t="shared" si="219"/>
        <v>0</v>
      </c>
      <c r="AY149" s="51">
        <f t="shared" si="220"/>
        <v>0</v>
      </c>
      <c r="AZ149" s="51">
        <f t="shared" si="227"/>
        <v>0.1</v>
      </c>
      <c r="BA149" s="51">
        <f t="shared" si="222"/>
        <v>0</v>
      </c>
      <c r="BB149" s="51">
        <f t="shared" si="223"/>
        <v>1.5750000000000003E-4</v>
      </c>
      <c r="BC149" s="52">
        <f t="shared" si="224"/>
        <v>0.10269850000000001</v>
      </c>
      <c r="BD149" s="52">
        <f t="shared" si="235"/>
        <v>0.11269850000000001</v>
      </c>
    </row>
    <row r="150" spans="1:56" ht="51" x14ac:dyDescent="0.25">
      <c r="A150" s="35" t="s">
        <v>454</v>
      </c>
      <c r="B150" s="36">
        <v>0</v>
      </c>
      <c r="C150" s="37">
        <v>15</v>
      </c>
      <c r="D150" s="54" t="s">
        <v>132</v>
      </c>
      <c r="E150" s="17">
        <v>13</v>
      </c>
      <c r="F150" s="39" t="str">
        <f t="shared" si="230"/>
        <v>TES</v>
      </c>
      <c r="G150" s="40" t="str">
        <f t="shared" si="191"/>
        <v>Tesorería</v>
      </c>
      <c r="H150" s="40" t="str">
        <f t="shared" si="192"/>
        <v>Tesorería</v>
      </c>
      <c r="I150" s="40" t="str">
        <f t="shared" si="237"/>
        <v>Servicios Económicos</v>
      </c>
      <c r="J150" s="41" t="s">
        <v>122</v>
      </c>
      <c r="K150" s="42" t="s">
        <v>84</v>
      </c>
      <c r="L150" s="42" t="s">
        <v>58</v>
      </c>
      <c r="M150" s="42" t="s">
        <v>104</v>
      </c>
      <c r="N150" s="42" t="s">
        <v>86</v>
      </c>
      <c r="O150" s="70" t="s">
        <v>118</v>
      </c>
      <c r="P150" s="43"/>
      <c r="Q150" s="42" t="s">
        <v>85</v>
      </c>
      <c r="R150" s="44" t="s">
        <v>60</v>
      </c>
      <c r="S150" s="45" t="s">
        <v>61</v>
      </c>
      <c r="T150" s="42" t="s">
        <v>92</v>
      </c>
      <c r="U150" s="42" t="s">
        <v>455</v>
      </c>
      <c r="V150" s="42" t="s">
        <v>119</v>
      </c>
      <c r="W150" s="71">
        <v>18</v>
      </c>
      <c r="X150" s="71">
        <v>18</v>
      </c>
      <c r="Y150" s="42" t="str">
        <f t="shared" si="193"/>
        <v>C1</v>
      </c>
      <c r="Z150" s="47">
        <v>10950.52</v>
      </c>
      <c r="AA150" s="47"/>
      <c r="AB150" s="48">
        <v>0</v>
      </c>
      <c r="AC150" s="42">
        <v>0</v>
      </c>
      <c r="AD150" s="49">
        <v>0</v>
      </c>
      <c r="AE150" s="50" t="s">
        <v>65</v>
      </c>
      <c r="AF150" s="51">
        <f t="shared" si="210"/>
        <v>10287.6</v>
      </c>
      <c r="AG150" s="51">
        <f t="shared" si="228"/>
        <v>0</v>
      </c>
      <c r="AH150" s="51">
        <f t="shared" si="212"/>
        <v>2422.12</v>
      </c>
      <c r="AI150" s="52">
        <f t="shared" si="231"/>
        <v>0.01</v>
      </c>
      <c r="AJ150" s="51">
        <f t="shared" si="225"/>
        <v>5641.05</v>
      </c>
      <c r="AK150" s="51">
        <f t="shared" si="236"/>
        <v>10950.52</v>
      </c>
      <c r="AL150" s="32">
        <f t="shared" si="145"/>
        <v>0</v>
      </c>
      <c r="AM150" s="51">
        <f t="shared" si="214"/>
        <v>1652.05</v>
      </c>
      <c r="AN150" s="51">
        <f t="shared" si="234"/>
        <v>0</v>
      </c>
      <c r="AO150" s="51">
        <f t="shared" si="215"/>
        <v>0</v>
      </c>
      <c r="AP150" s="51">
        <f t="shared" si="136"/>
        <v>0</v>
      </c>
      <c r="AQ150" s="51">
        <f t="shared" si="229"/>
        <v>0</v>
      </c>
      <c r="AR150" s="52">
        <f t="shared" si="232"/>
        <v>0</v>
      </c>
      <c r="AS150" s="52">
        <f t="shared" si="226"/>
        <v>0.01</v>
      </c>
      <c r="AT150" s="52">
        <f t="shared" si="233"/>
        <v>8.7500000000000013E-4</v>
      </c>
      <c r="AU150" s="51">
        <f t="shared" si="216"/>
        <v>2.4780000000000002E-3</v>
      </c>
      <c r="AV150" s="51">
        <f t="shared" si="217"/>
        <v>0</v>
      </c>
      <c r="AW150" s="51">
        <f t="shared" si="218"/>
        <v>6.3000000000000013E-5</v>
      </c>
      <c r="AX150" s="51">
        <f t="shared" si="219"/>
        <v>0</v>
      </c>
      <c r="AY150" s="51">
        <f t="shared" si="220"/>
        <v>-1.3629000000000001E-6</v>
      </c>
      <c r="AZ150" s="51">
        <f t="shared" si="227"/>
        <v>0.1</v>
      </c>
      <c r="BA150" s="51">
        <f t="shared" si="222"/>
        <v>0</v>
      </c>
      <c r="BB150" s="51">
        <f t="shared" si="223"/>
        <v>1.5750000000000003E-4</v>
      </c>
      <c r="BC150" s="52">
        <f t="shared" si="224"/>
        <v>0.10269713710000002</v>
      </c>
      <c r="BD150" s="52">
        <f t="shared" si="235"/>
        <v>0.11269713710000001</v>
      </c>
    </row>
    <row r="151" spans="1:56" ht="67.5" x14ac:dyDescent="0.25">
      <c r="A151" s="35" t="s">
        <v>456</v>
      </c>
      <c r="B151" s="36">
        <v>1</v>
      </c>
      <c r="C151" s="37">
        <v>15</v>
      </c>
      <c r="D151" s="38" t="s">
        <v>457</v>
      </c>
      <c r="E151" s="17">
        <v>13</v>
      </c>
      <c r="F151" s="39" t="str">
        <f t="shared" si="230"/>
        <v>TES</v>
      </c>
      <c r="G151" s="40" t="str">
        <f t="shared" si="191"/>
        <v>Tesorería</v>
      </c>
      <c r="H151" s="40" t="str">
        <f t="shared" si="192"/>
        <v>Tesorería</v>
      </c>
      <c r="I151" s="40" t="str">
        <f t="shared" si="237"/>
        <v>Servicios Económicos</v>
      </c>
      <c r="J151" s="41" t="s">
        <v>458</v>
      </c>
      <c r="K151" s="42" t="s">
        <v>84</v>
      </c>
      <c r="L151" s="42" t="s">
        <v>85</v>
      </c>
      <c r="M151" s="42" t="s">
        <v>85</v>
      </c>
      <c r="N151" s="42" t="s">
        <v>86</v>
      </c>
      <c r="O151" s="42"/>
      <c r="P151" s="43">
        <v>33749</v>
      </c>
      <c r="Q151" s="42"/>
      <c r="R151" s="44" t="s">
        <v>60</v>
      </c>
      <c r="S151" s="45" t="s">
        <v>61</v>
      </c>
      <c r="T151" s="42" t="s">
        <v>62</v>
      </c>
      <c r="U151" s="42" t="s">
        <v>459</v>
      </c>
      <c r="V151" s="42" t="s">
        <v>93</v>
      </c>
      <c r="W151" s="87"/>
      <c r="X151" s="87"/>
      <c r="Y151" s="42" t="str">
        <f t="shared" si="193"/>
        <v>III</v>
      </c>
      <c r="Z151" s="47">
        <v>7527.61</v>
      </c>
      <c r="AA151" s="47"/>
      <c r="AB151" s="48">
        <v>0</v>
      </c>
      <c r="AC151" s="42">
        <v>10</v>
      </c>
      <c r="AD151" s="49">
        <v>0</v>
      </c>
      <c r="AE151" s="50" t="s">
        <v>65</v>
      </c>
      <c r="AF151" s="51">
        <f t="shared" si="210"/>
        <v>14410.52</v>
      </c>
      <c r="AG151" s="51">
        <f t="shared" si="228"/>
        <v>8646.3119999999999</v>
      </c>
      <c r="AH151" s="51">
        <f t="shared" si="212"/>
        <v>6783.59</v>
      </c>
      <c r="AI151" s="52">
        <f t="shared" si="231"/>
        <v>29840.422000000002</v>
      </c>
      <c r="AJ151" s="51">
        <f t="shared" si="225"/>
        <v>0</v>
      </c>
      <c r="AK151" s="51">
        <f t="shared" si="236"/>
        <v>7527.61</v>
      </c>
      <c r="AL151" s="32">
        <f t="shared" si="145"/>
        <v>0</v>
      </c>
      <c r="AM151" s="51">
        <f t="shared" si="214"/>
        <v>0</v>
      </c>
      <c r="AN151" s="51">
        <f t="shared" si="234"/>
        <v>3045.31</v>
      </c>
      <c r="AO151" s="51"/>
      <c r="AP151" s="51">
        <f t="shared" si="136"/>
        <v>0</v>
      </c>
      <c r="AQ151" s="51">
        <f t="shared" si="229"/>
        <v>0</v>
      </c>
      <c r="AR151" s="52">
        <f t="shared" si="232"/>
        <v>10572.92</v>
      </c>
      <c r="AS151" s="52">
        <f t="shared" si="226"/>
        <v>40413.342000000004</v>
      </c>
      <c r="AT151" s="52">
        <f t="shared" si="233"/>
        <v>3536.1674250000005</v>
      </c>
      <c r="AU151" s="51">
        <f t="shared" si="216"/>
        <v>10014.426147600001</v>
      </c>
      <c r="AV151" s="51">
        <f t="shared" si="217"/>
        <v>2333.8705005000002</v>
      </c>
      <c r="AW151" s="51">
        <f t="shared" si="218"/>
        <v>254.60405460000004</v>
      </c>
      <c r="AX151" s="51">
        <f t="shared" si="219"/>
        <v>84.868018200000023</v>
      </c>
      <c r="AY151" s="51">
        <f t="shared" si="220"/>
        <v>0</v>
      </c>
      <c r="AZ151" s="51">
        <f t="shared" si="227"/>
        <v>0</v>
      </c>
      <c r="BA151" s="51">
        <f t="shared" si="222"/>
        <v>0</v>
      </c>
      <c r="BB151" s="51">
        <f t="shared" si="223"/>
        <v>636.51013650000004</v>
      </c>
      <c r="BC151" s="52">
        <f t="shared" si="224"/>
        <v>13324.278857400001</v>
      </c>
      <c r="BD151" s="52">
        <f t="shared" si="235"/>
        <v>53737.620857400005</v>
      </c>
    </row>
    <row r="152" spans="1:56" ht="33.75" x14ac:dyDescent="0.25">
      <c r="A152" s="35" t="s">
        <v>460</v>
      </c>
      <c r="B152" s="36">
        <v>1</v>
      </c>
      <c r="C152" s="37">
        <v>15</v>
      </c>
      <c r="D152" s="38" t="s">
        <v>461</v>
      </c>
      <c r="E152" s="17">
        <v>13</v>
      </c>
      <c r="F152" s="39" t="str">
        <f t="shared" si="230"/>
        <v>TES</v>
      </c>
      <c r="G152" s="40" t="str">
        <f t="shared" si="191"/>
        <v>Tesorería</v>
      </c>
      <c r="H152" s="40" t="str">
        <f t="shared" si="192"/>
        <v>Tesorería</v>
      </c>
      <c r="I152" s="40" t="str">
        <f t="shared" si="237"/>
        <v>Servicios Económicos</v>
      </c>
      <c r="J152" s="41" t="s">
        <v>450</v>
      </c>
      <c r="K152" s="42" t="s">
        <v>84</v>
      </c>
      <c r="L152" s="42" t="s">
        <v>85</v>
      </c>
      <c r="M152" s="42" t="s">
        <v>85</v>
      </c>
      <c r="N152" s="42" t="s">
        <v>86</v>
      </c>
      <c r="O152" s="42"/>
      <c r="P152" s="43">
        <v>33749</v>
      </c>
      <c r="Q152" s="42"/>
      <c r="R152" s="44" t="s">
        <v>60</v>
      </c>
      <c r="S152" s="45" t="s">
        <v>61</v>
      </c>
      <c r="T152" s="42" t="s">
        <v>62</v>
      </c>
      <c r="U152" s="42" t="s">
        <v>459</v>
      </c>
      <c r="V152" s="42" t="s">
        <v>93</v>
      </c>
      <c r="W152" s="87"/>
      <c r="X152" s="87"/>
      <c r="Y152" s="42" t="str">
        <f t="shared" si="193"/>
        <v>III</v>
      </c>
      <c r="Z152" s="47">
        <v>7025.77</v>
      </c>
      <c r="AA152" s="47"/>
      <c r="AB152" s="48">
        <v>0</v>
      </c>
      <c r="AC152" s="42">
        <v>10</v>
      </c>
      <c r="AD152" s="49">
        <v>0</v>
      </c>
      <c r="AE152" s="50" t="s">
        <v>65</v>
      </c>
      <c r="AF152" s="51">
        <f t="shared" si="210"/>
        <v>14410.52</v>
      </c>
      <c r="AG152" s="51">
        <f t="shared" si="228"/>
        <v>8646.3119999999999</v>
      </c>
      <c r="AH152" s="51">
        <f t="shared" si="212"/>
        <v>6783.59</v>
      </c>
      <c r="AI152" s="52">
        <f t="shared" si="231"/>
        <v>29840.422000000002</v>
      </c>
      <c r="AJ152" s="51">
        <f t="shared" si="225"/>
        <v>0</v>
      </c>
      <c r="AK152" s="51">
        <f t="shared" si="236"/>
        <v>7025.77</v>
      </c>
      <c r="AL152" s="32">
        <f t="shared" si="145"/>
        <v>0</v>
      </c>
      <c r="AM152" s="51">
        <f t="shared" si="214"/>
        <v>0</v>
      </c>
      <c r="AN152" s="51">
        <f t="shared" si="234"/>
        <v>3045.31</v>
      </c>
      <c r="AO152" s="51"/>
      <c r="AP152" s="51">
        <f t="shared" si="136"/>
        <v>0</v>
      </c>
      <c r="AQ152" s="51">
        <f t="shared" si="229"/>
        <v>0</v>
      </c>
      <c r="AR152" s="52">
        <f t="shared" si="232"/>
        <v>10071.08</v>
      </c>
      <c r="AS152" s="52">
        <f t="shared" si="226"/>
        <v>39911.502</v>
      </c>
      <c r="AT152" s="52">
        <f t="shared" si="233"/>
        <v>3492.2564250000005</v>
      </c>
      <c r="AU152" s="51">
        <f t="shared" si="216"/>
        <v>9890.0701956000012</v>
      </c>
      <c r="AV152" s="51">
        <f t="shared" si="217"/>
        <v>2304.8892405000001</v>
      </c>
      <c r="AW152" s="51">
        <f t="shared" si="218"/>
        <v>251.44246260000006</v>
      </c>
      <c r="AX152" s="51">
        <f t="shared" si="219"/>
        <v>83.814154200000019</v>
      </c>
      <c r="AY152" s="51">
        <f t="shared" si="220"/>
        <v>0</v>
      </c>
      <c r="AZ152" s="51">
        <f t="shared" si="227"/>
        <v>0</v>
      </c>
      <c r="BA152" s="51">
        <f t="shared" si="222"/>
        <v>0</v>
      </c>
      <c r="BB152" s="51">
        <f t="shared" si="223"/>
        <v>628.6061565</v>
      </c>
      <c r="BC152" s="52">
        <f t="shared" si="224"/>
        <v>13158.822209400001</v>
      </c>
      <c r="BD152" s="52">
        <f t="shared" si="235"/>
        <v>53070.324209400002</v>
      </c>
    </row>
    <row r="153" spans="1:56" ht="63.75" x14ac:dyDescent="0.25">
      <c r="A153" s="35" t="s">
        <v>462</v>
      </c>
      <c r="B153" s="36">
        <v>1</v>
      </c>
      <c r="C153" s="37">
        <v>16</v>
      </c>
      <c r="D153" s="38" t="s">
        <v>463</v>
      </c>
      <c r="E153" s="69">
        <v>26</v>
      </c>
      <c r="F153" s="39" t="str">
        <f t="shared" si="230"/>
        <v>UPO</v>
      </c>
      <c r="G153" s="40" t="str">
        <f t="shared" si="191"/>
        <v>Poryectos Municipales, Infraestructura y Medio Ambiente</v>
      </c>
      <c r="H153" s="40" t="str">
        <f t="shared" si="192"/>
        <v>Poryectos Municipales, Infraestructura y Medio Ambiente</v>
      </c>
      <c r="I153" s="40" t="str">
        <f t="shared" si="237"/>
        <v>Servicios Territoriales</v>
      </c>
      <c r="J153" s="41" t="s">
        <v>464</v>
      </c>
      <c r="K153" s="42" t="s">
        <v>84</v>
      </c>
      <c r="L153" s="42" t="s">
        <v>58</v>
      </c>
      <c r="M153" s="42" t="s">
        <v>98</v>
      </c>
      <c r="N153" s="42" t="s">
        <v>86</v>
      </c>
      <c r="O153" s="70" t="s">
        <v>126</v>
      </c>
      <c r="P153" s="43">
        <v>32768</v>
      </c>
      <c r="Q153" s="42" t="s">
        <v>85</v>
      </c>
      <c r="R153" s="42" t="s">
        <v>465</v>
      </c>
      <c r="S153" s="45" t="s">
        <v>61</v>
      </c>
      <c r="T153" s="42" t="s">
        <v>62</v>
      </c>
      <c r="U153" s="42"/>
      <c r="V153" s="42" t="s">
        <v>100</v>
      </c>
      <c r="W153" s="71">
        <v>30</v>
      </c>
      <c r="X153" s="71">
        <v>30</v>
      </c>
      <c r="Y153" s="42" t="str">
        <f t="shared" si="193"/>
        <v>A1</v>
      </c>
      <c r="Z153" s="47">
        <v>22763.34</v>
      </c>
      <c r="AA153" s="47"/>
      <c r="AB153" s="48">
        <v>0</v>
      </c>
      <c r="AC153" s="42">
        <v>11</v>
      </c>
      <c r="AD153" s="49">
        <v>0</v>
      </c>
      <c r="AE153" s="50" t="s">
        <v>88</v>
      </c>
      <c r="AF153" s="51">
        <f t="shared" si="210"/>
        <v>15845.9</v>
      </c>
      <c r="AG153" s="51">
        <f t="shared" si="228"/>
        <v>6709.12</v>
      </c>
      <c r="AH153" s="51">
        <f t="shared" si="212"/>
        <v>4626.99</v>
      </c>
      <c r="AI153" s="52">
        <f t="shared" si="231"/>
        <v>27182.010000000002</v>
      </c>
      <c r="AJ153" s="51">
        <f t="shared" si="225"/>
        <v>13841.48</v>
      </c>
      <c r="AK153" s="51">
        <f t="shared" si="236"/>
        <v>22763.34</v>
      </c>
      <c r="AL153" s="32">
        <f t="shared" si="145"/>
        <v>0</v>
      </c>
      <c r="AM153" s="51">
        <f t="shared" si="214"/>
        <v>2451.38</v>
      </c>
      <c r="AN153" s="51">
        <f t="shared" si="234"/>
        <v>0</v>
      </c>
      <c r="AO153" s="51">
        <f>IF(L153&lt;&gt;"",IF(L153="L",VLOOKUP(V153,LABORAL,6),0),0)</f>
        <v>0</v>
      </c>
      <c r="AP153" s="51">
        <f t="shared" si="136"/>
        <v>0</v>
      </c>
      <c r="AQ153" s="51">
        <f t="shared" si="229"/>
        <v>0</v>
      </c>
      <c r="AR153" s="52">
        <f t="shared" si="232"/>
        <v>39056.199999999997</v>
      </c>
      <c r="AS153" s="52">
        <f t="shared" si="226"/>
        <v>66238.209999999992</v>
      </c>
      <c r="AT153" s="52">
        <f t="shared" si="233"/>
        <v>4700</v>
      </c>
      <c r="AU153" s="51">
        <f t="shared" si="216"/>
        <v>13310.400000000001</v>
      </c>
      <c r="AV153" s="51">
        <f t="shared" si="217"/>
        <v>0</v>
      </c>
      <c r="AW153" s="51">
        <f t="shared" si="218"/>
        <v>338.4</v>
      </c>
      <c r="AX153" s="51">
        <f t="shared" si="219"/>
        <v>0</v>
      </c>
      <c r="AY153" s="51">
        <f t="shared" si="220"/>
        <v>0</v>
      </c>
      <c r="AZ153" s="51">
        <f t="shared" si="227"/>
        <v>0</v>
      </c>
      <c r="BA153" s="51">
        <f t="shared" si="222"/>
        <v>0</v>
      </c>
      <c r="BB153" s="51">
        <f t="shared" si="223"/>
        <v>930.59999999999991</v>
      </c>
      <c r="BC153" s="52">
        <f t="shared" si="224"/>
        <v>14579.400000000001</v>
      </c>
      <c r="BD153" s="52">
        <f t="shared" si="235"/>
        <v>80817.609999999986</v>
      </c>
    </row>
    <row r="154" spans="1:56" ht="63.75" x14ac:dyDescent="0.25">
      <c r="A154" s="35" t="s">
        <v>466</v>
      </c>
      <c r="B154" s="36">
        <v>1</v>
      </c>
      <c r="C154" s="37">
        <v>16</v>
      </c>
      <c r="D154" s="38" t="s">
        <v>467</v>
      </c>
      <c r="E154" s="69">
        <v>26</v>
      </c>
      <c r="F154" s="39" t="str">
        <f t="shared" si="230"/>
        <v>UPO</v>
      </c>
      <c r="G154" s="40" t="str">
        <f t="shared" ref="G154:G185" si="238">VLOOKUP($E154,SECCIONES,2)</f>
        <v>Poryectos Municipales, Infraestructura y Medio Ambiente</v>
      </c>
      <c r="H154" s="40" t="str">
        <f t="shared" ref="H154:H185" si="239">VLOOKUP($E154,SECCIONES,4)</f>
        <v>Poryectos Municipales, Infraestructura y Medio Ambiente</v>
      </c>
      <c r="I154" s="40" t="str">
        <f t="shared" si="237"/>
        <v>Servicios Territoriales</v>
      </c>
      <c r="J154" s="41" t="s">
        <v>468</v>
      </c>
      <c r="K154" s="42" t="s">
        <v>84</v>
      </c>
      <c r="L154" s="42" t="s">
        <v>58</v>
      </c>
      <c r="M154" s="42" t="s">
        <v>98</v>
      </c>
      <c r="N154" s="42" t="s">
        <v>86</v>
      </c>
      <c r="O154" s="70" t="s">
        <v>126</v>
      </c>
      <c r="P154" s="43"/>
      <c r="Q154" s="42" t="s">
        <v>85</v>
      </c>
      <c r="R154" s="70" t="s">
        <v>469</v>
      </c>
      <c r="S154" s="45" t="s">
        <v>61</v>
      </c>
      <c r="T154" s="42" t="s">
        <v>62</v>
      </c>
      <c r="U154" s="42"/>
      <c r="V154" s="42" t="s">
        <v>114</v>
      </c>
      <c r="W154" s="71">
        <v>24</v>
      </c>
      <c r="X154" s="71">
        <v>24</v>
      </c>
      <c r="Y154" s="42" t="str">
        <f t="shared" si="193"/>
        <v>A2</v>
      </c>
      <c r="Z154" s="47">
        <v>16134.3</v>
      </c>
      <c r="AA154" s="47"/>
      <c r="AB154" s="72">
        <v>0</v>
      </c>
      <c r="AC154" s="42">
        <v>5</v>
      </c>
      <c r="AD154" s="49">
        <v>0</v>
      </c>
      <c r="AE154" s="50" t="s">
        <v>197</v>
      </c>
      <c r="AF154" s="51">
        <f t="shared" si="210"/>
        <v>13701.58</v>
      </c>
      <c r="AG154" s="51">
        <f t="shared" si="228"/>
        <v>2486.5500000000002</v>
      </c>
      <c r="AH154" s="51">
        <f t="shared" si="212"/>
        <v>3355.7</v>
      </c>
      <c r="AI154" s="52">
        <f t="shared" si="231"/>
        <v>19543.830000000002</v>
      </c>
      <c r="AJ154" s="51">
        <f t="shared" si="225"/>
        <v>8328.7099999999991</v>
      </c>
      <c r="AK154" s="51">
        <f t="shared" si="236"/>
        <v>16134.3</v>
      </c>
      <c r="AL154" s="32">
        <f t="shared" si="145"/>
        <v>0</v>
      </c>
      <c r="AM154" s="51">
        <f t="shared" si="214"/>
        <v>2003.62</v>
      </c>
      <c r="AN154" s="51">
        <f t="shared" si="234"/>
        <v>0</v>
      </c>
      <c r="AO154" s="51">
        <f>IF(L154&lt;&gt;"",IF(L154="L",VLOOKUP(V154,LABORAL,6),0),0)</f>
        <v>0</v>
      </c>
      <c r="AP154" s="51">
        <f t="shared" si="136"/>
        <v>0</v>
      </c>
      <c r="AQ154" s="51">
        <f t="shared" si="229"/>
        <v>0</v>
      </c>
      <c r="AR154" s="52">
        <f t="shared" si="232"/>
        <v>26466.629999999997</v>
      </c>
      <c r="AS154" s="73">
        <f t="shared" si="226"/>
        <v>46010.46</v>
      </c>
      <c r="AT154" s="52">
        <f t="shared" si="233"/>
        <v>4025.91525</v>
      </c>
      <c r="AU154" s="51">
        <f t="shared" si="216"/>
        <v>11401.391987999999</v>
      </c>
      <c r="AV154" s="51">
        <f t="shared" si="217"/>
        <v>0</v>
      </c>
      <c r="AW154" s="51">
        <f t="shared" si="218"/>
        <v>289.86589800000002</v>
      </c>
      <c r="AX154" s="51">
        <f t="shared" si="219"/>
        <v>0</v>
      </c>
      <c r="AY154" s="51">
        <f t="shared" si="220"/>
        <v>0</v>
      </c>
      <c r="AZ154" s="51">
        <f t="shared" si="227"/>
        <v>0</v>
      </c>
      <c r="BA154" s="51">
        <f t="shared" si="222"/>
        <v>0</v>
      </c>
      <c r="BB154" s="51">
        <f t="shared" si="223"/>
        <v>3236.835861</v>
      </c>
      <c r="BC154" s="73">
        <f t="shared" si="224"/>
        <v>14928.093746999999</v>
      </c>
      <c r="BD154" s="73">
        <f t="shared" si="235"/>
        <v>60938.553746999998</v>
      </c>
    </row>
    <row r="155" spans="1:56" ht="63.75" x14ac:dyDescent="0.25">
      <c r="A155" s="35" t="s">
        <v>470</v>
      </c>
      <c r="B155" s="36">
        <v>1</v>
      </c>
      <c r="C155" s="37">
        <v>16</v>
      </c>
      <c r="D155" s="74" t="s">
        <v>471</v>
      </c>
      <c r="E155" s="69">
        <v>26</v>
      </c>
      <c r="F155" s="39" t="str">
        <f t="shared" si="230"/>
        <v>UPO</v>
      </c>
      <c r="G155" s="40" t="str">
        <f t="shared" si="238"/>
        <v>Poryectos Municipales, Infraestructura y Medio Ambiente</v>
      </c>
      <c r="H155" s="40" t="str">
        <f t="shared" si="239"/>
        <v>Poryectos Municipales, Infraestructura y Medio Ambiente</v>
      </c>
      <c r="I155" s="40" t="str">
        <f t="shared" si="237"/>
        <v>Servicios Territoriales</v>
      </c>
      <c r="J155" s="41" t="s">
        <v>468</v>
      </c>
      <c r="K155" s="42" t="s">
        <v>84</v>
      </c>
      <c r="L155" s="42" t="s">
        <v>58</v>
      </c>
      <c r="M155" s="42" t="s">
        <v>59</v>
      </c>
      <c r="N155" s="42" t="s">
        <v>86</v>
      </c>
      <c r="O155" s="70" t="s">
        <v>126</v>
      </c>
      <c r="P155" s="43">
        <v>44301</v>
      </c>
      <c r="Q155" s="42" t="s">
        <v>85</v>
      </c>
      <c r="R155" s="70" t="s">
        <v>469</v>
      </c>
      <c r="S155" s="45" t="s">
        <v>61</v>
      </c>
      <c r="T155" s="42" t="s">
        <v>92</v>
      </c>
      <c r="U155" s="42"/>
      <c r="V155" s="42" t="s">
        <v>114</v>
      </c>
      <c r="W155" s="71">
        <v>24</v>
      </c>
      <c r="X155" s="71">
        <v>24</v>
      </c>
      <c r="Y155" s="42" t="str">
        <f t="shared" si="193"/>
        <v>A2</v>
      </c>
      <c r="Z155" s="47">
        <v>16134.35</v>
      </c>
      <c r="AA155" s="47"/>
      <c r="AB155" s="72">
        <v>0</v>
      </c>
      <c r="AC155" s="42">
        <v>1</v>
      </c>
      <c r="AD155" s="49">
        <v>0</v>
      </c>
      <c r="AE155" s="50" t="s">
        <v>197</v>
      </c>
      <c r="AF155" s="51">
        <f t="shared" si="210"/>
        <v>13701.58</v>
      </c>
      <c r="AG155" s="51">
        <f t="shared" si="228"/>
        <v>497.31</v>
      </c>
      <c r="AH155" s="51">
        <f t="shared" si="212"/>
        <v>3114.02</v>
      </c>
      <c r="AI155" s="52">
        <f t="shared" si="231"/>
        <v>17312.91</v>
      </c>
      <c r="AJ155" s="51">
        <f t="shared" si="225"/>
        <v>8328.7099999999991</v>
      </c>
      <c r="AK155" s="51">
        <f t="shared" si="236"/>
        <v>16134.35</v>
      </c>
      <c r="AL155" s="32">
        <f t="shared" si="145"/>
        <v>0</v>
      </c>
      <c r="AM155" s="51">
        <f t="shared" si="214"/>
        <v>2003.62</v>
      </c>
      <c r="AN155" s="51">
        <f t="shared" si="234"/>
        <v>0</v>
      </c>
      <c r="AO155" s="51">
        <f>IF(L155&lt;&gt;"",IF(L155="L",VLOOKUP(V155,LABORAL,6),0),0)</f>
        <v>0</v>
      </c>
      <c r="AP155" s="51">
        <f t="shared" si="136"/>
        <v>0</v>
      </c>
      <c r="AQ155" s="51">
        <f t="shared" si="229"/>
        <v>0</v>
      </c>
      <c r="AR155" s="52">
        <f t="shared" si="232"/>
        <v>26466.679999999997</v>
      </c>
      <c r="AS155" s="73">
        <f t="shared" si="226"/>
        <v>43779.59</v>
      </c>
      <c r="AT155" s="52">
        <f t="shared" si="233"/>
        <v>3830.7141249999995</v>
      </c>
      <c r="AU155" s="51">
        <f t="shared" si="216"/>
        <v>10848.582401999998</v>
      </c>
      <c r="AV155" s="51">
        <f t="shared" si="217"/>
        <v>2528.2713224999998</v>
      </c>
      <c r="AW155" s="51">
        <f t="shared" si="218"/>
        <v>275.81141699999995</v>
      </c>
      <c r="AX155" s="51">
        <f t="shared" si="219"/>
        <v>0</v>
      </c>
      <c r="AY155" s="51">
        <f t="shared" si="220"/>
        <v>0</v>
      </c>
      <c r="AZ155" s="51">
        <f t="shared" si="227"/>
        <v>0</v>
      </c>
      <c r="BA155" s="51">
        <f t="shared" si="222"/>
        <v>0</v>
      </c>
      <c r="BB155" s="51">
        <f t="shared" si="223"/>
        <v>3079.8941564999996</v>
      </c>
      <c r="BC155" s="73">
        <f t="shared" si="224"/>
        <v>16732.559297999996</v>
      </c>
      <c r="BD155" s="73">
        <f t="shared" si="235"/>
        <v>60512.149297999989</v>
      </c>
    </row>
    <row r="156" spans="1:56" ht="63.75" x14ac:dyDescent="0.25">
      <c r="A156" s="35" t="s">
        <v>472</v>
      </c>
      <c r="B156" s="36">
        <v>1</v>
      </c>
      <c r="C156" s="37">
        <v>16</v>
      </c>
      <c r="D156" s="38" t="s">
        <v>473</v>
      </c>
      <c r="E156" s="69">
        <v>26</v>
      </c>
      <c r="F156" s="39" t="str">
        <f t="shared" si="230"/>
        <v>UPO</v>
      </c>
      <c r="G156" s="40" t="str">
        <f t="shared" si="238"/>
        <v>Poryectos Municipales, Infraestructura y Medio Ambiente</v>
      </c>
      <c r="H156" s="40" t="str">
        <f t="shared" si="239"/>
        <v>Poryectos Municipales, Infraestructura y Medio Ambiente</v>
      </c>
      <c r="I156" s="40" t="str">
        <f t="shared" si="237"/>
        <v>Servicios Territoriales</v>
      </c>
      <c r="J156" s="41" t="s">
        <v>474</v>
      </c>
      <c r="K156" s="42" t="s">
        <v>84</v>
      </c>
      <c r="L156" s="42" t="s">
        <v>58</v>
      </c>
      <c r="M156" s="42" t="s">
        <v>98</v>
      </c>
      <c r="N156" s="42" t="s">
        <v>86</v>
      </c>
      <c r="O156" s="70" t="s">
        <v>126</v>
      </c>
      <c r="P156" s="43">
        <v>42552</v>
      </c>
      <c r="Q156" s="42" t="s">
        <v>85</v>
      </c>
      <c r="R156" s="70" t="s">
        <v>475</v>
      </c>
      <c r="S156" s="45" t="s">
        <v>61</v>
      </c>
      <c r="T156" s="42" t="s">
        <v>62</v>
      </c>
      <c r="U156" s="42"/>
      <c r="V156" s="42" t="s">
        <v>119</v>
      </c>
      <c r="W156" s="71">
        <v>18</v>
      </c>
      <c r="X156" s="71">
        <v>18</v>
      </c>
      <c r="Y156" s="42" t="str">
        <f t="shared" si="193"/>
        <v>C1</v>
      </c>
      <c r="Z156" s="47">
        <v>12341.89</v>
      </c>
      <c r="AA156" s="47"/>
      <c r="AB156" s="76">
        <v>0</v>
      </c>
      <c r="AC156" s="42">
        <v>2</v>
      </c>
      <c r="AD156" s="49">
        <v>0</v>
      </c>
      <c r="AE156" s="50" t="s">
        <v>197</v>
      </c>
      <c r="AF156" s="51">
        <f t="shared" si="210"/>
        <v>10287.6</v>
      </c>
      <c r="AG156" s="51">
        <f t="shared" si="228"/>
        <v>753</v>
      </c>
      <c r="AH156" s="51">
        <f t="shared" si="212"/>
        <v>2530.44</v>
      </c>
      <c r="AI156" s="52">
        <f t="shared" si="231"/>
        <v>13571.04</v>
      </c>
      <c r="AJ156" s="51">
        <f t="shared" si="225"/>
        <v>5641.05</v>
      </c>
      <c r="AK156" s="51">
        <f t="shared" si="236"/>
        <v>12341.89</v>
      </c>
      <c r="AL156" s="32">
        <f t="shared" si="145"/>
        <v>0</v>
      </c>
      <c r="AM156" s="51">
        <f t="shared" si="214"/>
        <v>1652.05</v>
      </c>
      <c r="AN156" s="51">
        <f t="shared" si="234"/>
        <v>0</v>
      </c>
      <c r="AO156" s="51">
        <f>IF(L156&lt;&gt;"",IF(L156="L",VLOOKUP(V156,LABORAL,6),0),0)</f>
        <v>0</v>
      </c>
      <c r="AP156" s="51"/>
      <c r="AQ156" s="51">
        <f t="shared" si="229"/>
        <v>0</v>
      </c>
      <c r="AR156" s="52">
        <f t="shared" si="232"/>
        <v>19634.989999999998</v>
      </c>
      <c r="AS156" s="52">
        <f t="shared" si="226"/>
        <v>33206.03</v>
      </c>
      <c r="AT156" s="52">
        <f t="shared" si="233"/>
        <v>2905.5276250000002</v>
      </c>
      <c r="AU156" s="51">
        <f t="shared" si="216"/>
        <v>8228.4542340000007</v>
      </c>
      <c r="AV156" s="51">
        <f t="shared" si="217"/>
        <v>0</v>
      </c>
      <c r="AW156" s="51">
        <f t="shared" si="218"/>
        <v>209.19798900000001</v>
      </c>
      <c r="AX156" s="51">
        <f t="shared" si="219"/>
        <v>0</v>
      </c>
      <c r="AY156" s="51">
        <f t="shared" si="220"/>
        <v>0</v>
      </c>
      <c r="AZ156" s="51">
        <f t="shared" si="227"/>
        <v>0</v>
      </c>
      <c r="BA156" s="51">
        <f t="shared" si="222"/>
        <v>0</v>
      </c>
      <c r="BB156" s="51">
        <f t="shared" si="223"/>
        <v>2336.0442105000002</v>
      </c>
      <c r="BC156" s="52">
        <f t="shared" si="224"/>
        <v>10773.696433500001</v>
      </c>
      <c r="BD156" s="52">
        <f t="shared" si="235"/>
        <v>43979.7264335</v>
      </c>
    </row>
    <row r="157" spans="1:56" ht="63.75" x14ac:dyDescent="0.25">
      <c r="A157" s="35" t="s">
        <v>476</v>
      </c>
      <c r="B157" s="36">
        <v>1</v>
      </c>
      <c r="C157" s="37">
        <v>16</v>
      </c>
      <c r="D157" s="38" t="s">
        <v>477</v>
      </c>
      <c r="E157" s="17">
        <v>21</v>
      </c>
      <c r="F157" s="39" t="str">
        <f t="shared" si="230"/>
        <v>AGR</v>
      </c>
      <c r="G157" s="40" t="str">
        <f t="shared" si="238"/>
        <v>Agricultura</v>
      </c>
      <c r="H157" s="40" t="str">
        <f t="shared" si="239"/>
        <v>Poryectos Municipales, Infraestructura y Medio Ambiente</v>
      </c>
      <c r="I157" s="40" t="str">
        <f t="shared" si="237"/>
        <v>Servicios Territoriales</v>
      </c>
      <c r="J157" s="41" t="s">
        <v>478</v>
      </c>
      <c r="K157" s="42" t="s">
        <v>84</v>
      </c>
      <c r="L157" s="42" t="s">
        <v>85</v>
      </c>
      <c r="M157" s="42" t="s">
        <v>85</v>
      </c>
      <c r="N157" s="42" t="s">
        <v>86</v>
      </c>
      <c r="O157" s="42"/>
      <c r="P157" s="43">
        <v>35956</v>
      </c>
      <c r="Q157" s="42"/>
      <c r="R157" s="44" t="s">
        <v>60</v>
      </c>
      <c r="S157" s="45" t="s">
        <v>61</v>
      </c>
      <c r="T157" s="42" t="s">
        <v>62</v>
      </c>
      <c r="U157" s="42"/>
      <c r="V157" s="42" t="s">
        <v>300</v>
      </c>
      <c r="W157" s="87"/>
      <c r="X157" s="87"/>
      <c r="Y157" s="42" t="str">
        <f t="shared" si="193"/>
        <v>II</v>
      </c>
      <c r="Z157" s="47">
        <v>7402.18</v>
      </c>
      <c r="AA157" s="47"/>
      <c r="AB157" s="48">
        <v>0</v>
      </c>
      <c r="AC157" s="42">
        <v>8</v>
      </c>
      <c r="AD157" s="49">
        <v>0</v>
      </c>
      <c r="AE157" s="50" t="s">
        <v>88</v>
      </c>
      <c r="AF157" s="51">
        <f t="shared" si="210"/>
        <v>17162.189999999999</v>
      </c>
      <c r="AG157" s="51">
        <f t="shared" ref="AG157:AG164" si="240">IF(L157&lt;&gt;"",IF(L157="F",VLOOKUP(GRUPOT,DATABASICAS,3,FALSE)*AC157,VLOOKUP(AC157,ANTIGLABORAL,2)*AF157),0)</f>
        <v>10208.070612</v>
      </c>
      <c r="AH157" s="51">
        <f t="shared" si="212"/>
        <v>7912.16</v>
      </c>
      <c r="AI157" s="52">
        <f t="shared" si="231"/>
        <v>35282.420612000002</v>
      </c>
      <c r="AJ157" s="51">
        <f t="shared" si="225"/>
        <v>0</v>
      </c>
      <c r="AK157" s="51">
        <f t="shared" si="236"/>
        <v>7402.18</v>
      </c>
      <c r="AL157" s="32">
        <f t="shared" si="145"/>
        <v>0</v>
      </c>
      <c r="AM157" s="51">
        <f t="shared" si="214"/>
        <v>0</v>
      </c>
      <c r="AN157" s="51">
        <f t="shared" si="234"/>
        <v>4325.87</v>
      </c>
      <c r="AO157" s="51"/>
      <c r="AP157" s="51">
        <f t="shared" ref="AP157:AP220" si="241">IF(AB157&lt;&gt;"",AB157,0)</f>
        <v>0</v>
      </c>
      <c r="AQ157" s="51">
        <f t="shared" si="229"/>
        <v>0</v>
      </c>
      <c r="AR157" s="52">
        <f t="shared" si="232"/>
        <v>11728.05</v>
      </c>
      <c r="AS157" s="52">
        <f t="shared" si="226"/>
        <v>47010.470612000005</v>
      </c>
      <c r="AT157" s="52">
        <f t="shared" si="233"/>
        <v>4113.41617855</v>
      </c>
      <c r="AU157" s="51">
        <f t="shared" si="216"/>
        <v>11649.194617653598</v>
      </c>
      <c r="AV157" s="51">
        <f t="shared" si="217"/>
        <v>2714.854677843</v>
      </c>
      <c r="AW157" s="51">
        <f t="shared" si="218"/>
        <v>296.16596485560001</v>
      </c>
      <c r="AX157" s="51">
        <f t="shared" si="219"/>
        <v>98.721988285200013</v>
      </c>
      <c r="AY157" s="51">
        <f t="shared" si="220"/>
        <v>0</v>
      </c>
      <c r="AZ157" s="51">
        <f t="shared" si="227"/>
        <v>0</v>
      </c>
      <c r="BA157" s="51">
        <f t="shared" si="222"/>
        <v>0</v>
      </c>
      <c r="BB157" s="51">
        <f t="shared" si="223"/>
        <v>814.4564033529</v>
      </c>
      <c r="BC157" s="52">
        <f t="shared" si="224"/>
        <v>15573.3936519903</v>
      </c>
      <c r="BD157" s="52">
        <f t="shared" si="235"/>
        <v>62583.864263990305</v>
      </c>
    </row>
    <row r="158" spans="1:56" ht="45" x14ac:dyDescent="0.25">
      <c r="A158" s="35" t="s">
        <v>479</v>
      </c>
      <c r="B158" s="36">
        <v>1</v>
      </c>
      <c r="C158" s="37">
        <v>19</v>
      </c>
      <c r="D158" s="74" t="s">
        <v>480</v>
      </c>
      <c r="E158" s="17">
        <v>8</v>
      </c>
      <c r="F158" s="39" t="str">
        <f t="shared" si="230"/>
        <v>CSM</v>
      </c>
      <c r="G158" s="40" t="str">
        <f t="shared" si="238"/>
        <v>Consumo</v>
      </c>
      <c r="H158" s="40" t="str">
        <f t="shared" si="239"/>
        <v>Consumo</v>
      </c>
      <c r="I158" s="40" t="str">
        <f t="shared" si="237"/>
        <v>Consumo</v>
      </c>
      <c r="J158" s="41" t="s">
        <v>481</v>
      </c>
      <c r="K158" s="42" t="s">
        <v>84</v>
      </c>
      <c r="L158" s="42" t="s">
        <v>85</v>
      </c>
      <c r="M158" s="42" t="s">
        <v>85</v>
      </c>
      <c r="N158" s="42" t="s">
        <v>86</v>
      </c>
      <c r="O158" s="42"/>
      <c r="P158" s="43">
        <v>31661</v>
      </c>
      <c r="Q158" s="42" t="s">
        <v>85</v>
      </c>
      <c r="R158" s="44" t="s">
        <v>60</v>
      </c>
      <c r="S158" s="45" t="s">
        <v>61</v>
      </c>
      <c r="T158" s="42" t="s">
        <v>62</v>
      </c>
      <c r="U158" s="42"/>
      <c r="V158" s="42" t="s">
        <v>93</v>
      </c>
      <c r="W158" s="87"/>
      <c r="X158" s="87"/>
      <c r="Y158" s="42" t="str">
        <f t="shared" si="193"/>
        <v>III</v>
      </c>
      <c r="Z158" s="47">
        <v>6586.71</v>
      </c>
      <c r="AA158" s="47"/>
      <c r="AB158" s="72">
        <v>0</v>
      </c>
      <c r="AC158" s="42">
        <v>12</v>
      </c>
      <c r="AD158" s="49">
        <v>0</v>
      </c>
      <c r="AE158" s="50" t="s">
        <v>65</v>
      </c>
      <c r="AF158" s="51">
        <f t="shared" si="210"/>
        <v>14410.52</v>
      </c>
      <c r="AG158" s="51">
        <f t="shared" si="240"/>
        <v>8646.3119999999999</v>
      </c>
      <c r="AH158" s="51">
        <f t="shared" si="212"/>
        <v>6783.59</v>
      </c>
      <c r="AI158" s="52">
        <f t="shared" si="231"/>
        <v>29840.422000000002</v>
      </c>
      <c r="AJ158" s="123">
        <f t="shared" si="225"/>
        <v>0</v>
      </c>
      <c r="AK158" s="123">
        <f t="shared" si="236"/>
        <v>6586.71</v>
      </c>
      <c r="AL158" s="32">
        <f t="shared" si="145"/>
        <v>0</v>
      </c>
      <c r="AM158" s="51">
        <f t="shared" si="214"/>
        <v>0</v>
      </c>
      <c r="AN158" s="51">
        <f t="shared" si="234"/>
        <v>3045.31</v>
      </c>
      <c r="AO158" s="123"/>
      <c r="AP158" s="123">
        <f t="shared" si="241"/>
        <v>0</v>
      </c>
      <c r="AQ158" s="123">
        <f t="shared" si="229"/>
        <v>0</v>
      </c>
      <c r="AR158" s="52">
        <f t="shared" si="232"/>
        <v>9632.02</v>
      </c>
      <c r="AS158" s="124">
        <f t="shared" si="226"/>
        <v>39472.442000000003</v>
      </c>
      <c r="AT158" s="52">
        <f t="shared" si="233"/>
        <v>3453.8386750000004</v>
      </c>
      <c r="AU158" s="123">
        <f t="shared" si="216"/>
        <v>9781.2711276000009</v>
      </c>
      <c r="AV158" s="123">
        <f t="shared" si="217"/>
        <v>2279.5335255</v>
      </c>
      <c r="AW158" s="123">
        <f t="shared" si="218"/>
        <v>248.67638460000006</v>
      </c>
      <c r="AX158" s="123">
        <f t="shared" si="219"/>
        <v>82.892128200000016</v>
      </c>
      <c r="AY158" s="123">
        <f t="shared" si="220"/>
        <v>0</v>
      </c>
      <c r="AZ158" s="51">
        <f t="shared" si="227"/>
        <v>0</v>
      </c>
      <c r="BA158" s="123">
        <f t="shared" si="222"/>
        <v>0</v>
      </c>
      <c r="BB158" s="123">
        <f t="shared" si="223"/>
        <v>621.69096149999996</v>
      </c>
      <c r="BC158" s="124">
        <f t="shared" si="224"/>
        <v>13014.064127399999</v>
      </c>
      <c r="BD158" s="124">
        <f t="shared" si="235"/>
        <v>52486.506127400004</v>
      </c>
    </row>
    <row r="159" spans="1:56" ht="45" x14ac:dyDescent="0.25">
      <c r="A159" s="35" t="s">
        <v>482</v>
      </c>
      <c r="B159" s="36">
        <v>1</v>
      </c>
      <c r="C159" s="37">
        <v>19</v>
      </c>
      <c r="D159" s="38" t="s">
        <v>483</v>
      </c>
      <c r="E159" s="17">
        <v>23</v>
      </c>
      <c r="F159" s="39" t="str">
        <f t="shared" si="230"/>
        <v>COM</v>
      </c>
      <c r="G159" s="40" t="str">
        <f t="shared" si="238"/>
        <v>Comercio</v>
      </c>
      <c r="H159" s="40" t="str">
        <f t="shared" si="239"/>
        <v>Promoción Económica</v>
      </c>
      <c r="I159" s="40" t="str">
        <f t="shared" si="237"/>
        <v>Promoción Económica</v>
      </c>
      <c r="J159" s="41" t="s">
        <v>174</v>
      </c>
      <c r="K159" s="42" t="s">
        <v>84</v>
      </c>
      <c r="L159" s="42" t="s">
        <v>58</v>
      </c>
      <c r="M159" s="42" t="s">
        <v>98</v>
      </c>
      <c r="N159" s="42" t="s">
        <v>86</v>
      </c>
      <c r="O159" s="70" t="s">
        <v>175</v>
      </c>
      <c r="P159" s="43">
        <v>36584</v>
      </c>
      <c r="Q159" s="42" t="s">
        <v>85</v>
      </c>
      <c r="R159" s="44" t="s">
        <v>60</v>
      </c>
      <c r="S159" s="45" t="s">
        <v>61</v>
      </c>
      <c r="T159" s="42" t="s">
        <v>62</v>
      </c>
      <c r="U159" s="42"/>
      <c r="V159" s="42" t="s">
        <v>100</v>
      </c>
      <c r="W159" s="71">
        <v>28</v>
      </c>
      <c r="X159" s="71">
        <v>28</v>
      </c>
      <c r="Y159" s="42" t="str">
        <f t="shared" si="193"/>
        <v>A1</v>
      </c>
      <c r="Z159" s="47">
        <v>19497.46</v>
      </c>
      <c r="AA159" s="47"/>
      <c r="AB159" s="72">
        <v>0</v>
      </c>
      <c r="AC159" s="42">
        <v>8</v>
      </c>
      <c r="AD159" s="49">
        <v>0</v>
      </c>
      <c r="AE159" s="50" t="s">
        <v>65</v>
      </c>
      <c r="AF159" s="51">
        <f t="shared" si="210"/>
        <v>15845.9</v>
      </c>
      <c r="AG159" s="51">
        <f t="shared" si="240"/>
        <v>4879.3599999999997</v>
      </c>
      <c r="AH159" s="51">
        <f t="shared" si="212"/>
        <v>4085.3100000000004</v>
      </c>
      <c r="AI159" s="52">
        <f t="shared" si="231"/>
        <v>24810.57</v>
      </c>
      <c r="AJ159" s="51">
        <f>IF(L159&lt;&gt;"",IF(L159="F",VLOOKUP(NIVEL2,DATADESTINO,2,FALSE),0),0)</f>
        <v>11721.04</v>
      </c>
      <c r="AK159" s="51">
        <f t="shared" si="236"/>
        <v>19497.46</v>
      </c>
      <c r="AL159" s="32">
        <f t="shared" si="145"/>
        <v>0</v>
      </c>
      <c r="AM159" s="51">
        <f t="shared" si="214"/>
        <v>2451.38</v>
      </c>
      <c r="AN159" s="51">
        <f t="shared" si="234"/>
        <v>0</v>
      </c>
      <c r="AO159" s="51">
        <f>IF(L159&lt;&gt;"",IF(L159="L",VLOOKUP(V159,LABORAL,6),0),0)</f>
        <v>0</v>
      </c>
      <c r="AP159" s="51">
        <f t="shared" si="241"/>
        <v>0</v>
      </c>
      <c r="AQ159" s="51">
        <f t="shared" si="229"/>
        <v>0</v>
      </c>
      <c r="AR159" s="52">
        <f t="shared" si="232"/>
        <v>33669.879999999997</v>
      </c>
      <c r="AS159" s="73">
        <f t="shared" si="226"/>
        <v>58480.45</v>
      </c>
      <c r="AT159" s="52">
        <f t="shared" si="233"/>
        <v>4700</v>
      </c>
      <c r="AU159" s="51">
        <f t="shared" si="216"/>
        <v>13310.400000000001</v>
      </c>
      <c r="AV159" s="51">
        <f t="shared" si="217"/>
        <v>0</v>
      </c>
      <c r="AW159" s="51">
        <f t="shared" si="218"/>
        <v>338.4</v>
      </c>
      <c r="AX159" s="51">
        <f t="shared" si="219"/>
        <v>0</v>
      </c>
      <c r="AY159" s="51">
        <f t="shared" si="220"/>
        <v>0</v>
      </c>
      <c r="AZ159" s="51">
        <f t="shared" si="227"/>
        <v>0</v>
      </c>
      <c r="BA159" s="51">
        <f t="shared" si="222"/>
        <v>0</v>
      </c>
      <c r="BB159" s="51">
        <f t="shared" ref="BB159:BB191" si="242">IF(L159&lt;&gt;"",VLOOKUP(AE159,EPIGRAFES,3,FALSE)*AT159*12,0)</f>
        <v>846</v>
      </c>
      <c r="BC159" s="73">
        <f t="shared" si="224"/>
        <v>14494.800000000001</v>
      </c>
      <c r="BD159" s="73">
        <f t="shared" si="235"/>
        <v>72975.25</v>
      </c>
    </row>
    <row r="160" spans="1:56" ht="45" x14ac:dyDescent="0.25">
      <c r="A160" s="35" t="s">
        <v>484</v>
      </c>
      <c r="B160" s="36">
        <v>1</v>
      </c>
      <c r="C160" s="37">
        <v>19</v>
      </c>
      <c r="D160" s="74" t="s">
        <v>485</v>
      </c>
      <c r="E160" s="17">
        <v>29</v>
      </c>
      <c r="F160" s="39" t="str">
        <f t="shared" si="230"/>
        <v>EMP</v>
      </c>
      <c r="G160" s="40" t="str">
        <f t="shared" si="238"/>
        <v>Empleo</v>
      </c>
      <c r="H160" s="40" t="str">
        <f t="shared" si="239"/>
        <v>Empleo</v>
      </c>
      <c r="I160" s="40" t="str">
        <f t="shared" si="237"/>
        <v>Empleo</v>
      </c>
      <c r="J160" s="41" t="s">
        <v>486</v>
      </c>
      <c r="K160" s="42" t="s">
        <v>84</v>
      </c>
      <c r="L160" s="42" t="s">
        <v>58</v>
      </c>
      <c r="M160" s="42" t="s">
        <v>59</v>
      </c>
      <c r="N160" s="42" t="s">
        <v>86</v>
      </c>
      <c r="O160" s="70" t="s">
        <v>248</v>
      </c>
      <c r="P160" s="43">
        <v>45117</v>
      </c>
      <c r="Q160" s="42" t="s">
        <v>85</v>
      </c>
      <c r="R160" s="44" t="s">
        <v>60</v>
      </c>
      <c r="S160" s="45" t="s">
        <v>61</v>
      </c>
      <c r="T160" s="42" t="s">
        <v>92</v>
      </c>
      <c r="U160" s="42"/>
      <c r="V160" s="42" t="s">
        <v>114</v>
      </c>
      <c r="W160" s="71">
        <v>20</v>
      </c>
      <c r="X160" s="71">
        <v>20</v>
      </c>
      <c r="Y160" s="42" t="str">
        <f t="shared" si="193"/>
        <v>A2</v>
      </c>
      <c r="Z160" s="47">
        <v>12978.17</v>
      </c>
      <c r="AA160" s="47"/>
      <c r="AB160" s="72">
        <v>0</v>
      </c>
      <c r="AC160" s="42"/>
      <c r="AD160" s="49">
        <v>0</v>
      </c>
      <c r="AE160" s="50" t="s">
        <v>65</v>
      </c>
      <c r="AF160" s="51">
        <f t="shared" si="210"/>
        <v>13701.58</v>
      </c>
      <c r="AG160" s="51">
        <f t="shared" si="240"/>
        <v>0</v>
      </c>
      <c r="AH160" s="51">
        <f t="shared" si="212"/>
        <v>2712.5699999999997</v>
      </c>
      <c r="AI160" s="52">
        <f t="shared" si="231"/>
        <v>16414.150000000001</v>
      </c>
      <c r="AJ160" s="51">
        <f>IF(L160&lt;&gt;"",IF(L160="F",VLOOKUP(NIVEL2,DATADESTINO,2,FALSE),0),0)</f>
        <v>6282.55</v>
      </c>
      <c r="AK160" s="51">
        <f t="shared" si="236"/>
        <v>12978.17</v>
      </c>
      <c r="AL160" s="32">
        <f t="shared" si="145"/>
        <v>0</v>
      </c>
      <c r="AM160" s="51">
        <f t="shared" si="214"/>
        <v>2003.62</v>
      </c>
      <c r="AN160" s="51">
        <f t="shared" si="234"/>
        <v>0</v>
      </c>
      <c r="AO160" s="51">
        <f>IF(L160&lt;&gt;"",IF(L160="L",VLOOKUP(V160,LABORAL,6),0),0)</f>
        <v>0</v>
      </c>
      <c r="AP160" s="51">
        <f t="shared" si="241"/>
        <v>0</v>
      </c>
      <c r="AQ160" s="51">
        <f t="shared" si="229"/>
        <v>0</v>
      </c>
      <c r="AR160" s="52">
        <f t="shared" si="232"/>
        <v>21264.34</v>
      </c>
      <c r="AS160" s="73">
        <f t="shared" si="226"/>
        <v>37678.490000000005</v>
      </c>
      <c r="AT160" s="52">
        <f t="shared" si="233"/>
        <v>3296.8678750000004</v>
      </c>
      <c r="AU160" s="51">
        <f t="shared" si="216"/>
        <v>9336.7298220000011</v>
      </c>
      <c r="AV160" s="51">
        <f t="shared" si="217"/>
        <v>2175.9327975000001</v>
      </c>
      <c r="AW160" s="51">
        <f t="shared" si="218"/>
        <v>237.37448700000002</v>
      </c>
      <c r="AX160" s="51">
        <f t="shared" si="219"/>
        <v>0</v>
      </c>
      <c r="AY160" s="51">
        <f t="shared" si="220"/>
        <v>0</v>
      </c>
      <c r="AZ160" s="51">
        <f t="shared" si="227"/>
        <v>0</v>
      </c>
      <c r="BA160" s="51">
        <f t="shared" si="222"/>
        <v>0</v>
      </c>
      <c r="BB160" s="51">
        <f t="shared" si="242"/>
        <v>593.43621750000011</v>
      </c>
      <c r="BC160" s="73">
        <f t="shared" si="224"/>
        <v>12343.473324000001</v>
      </c>
      <c r="BD160" s="73">
        <f t="shared" si="235"/>
        <v>50021.963324000004</v>
      </c>
    </row>
    <row r="161" spans="1:56" ht="45" x14ac:dyDescent="0.25">
      <c r="A161" s="35" t="s">
        <v>487</v>
      </c>
      <c r="B161" s="36">
        <v>1</v>
      </c>
      <c r="C161" s="37">
        <v>19</v>
      </c>
      <c r="D161" s="38" t="s">
        <v>488</v>
      </c>
      <c r="E161" s="17">
        <v>29</v>
      </c>
      <c r="F161" s="39" t="str">
        <f t="shared" si="230"/>
        <v>EMP</v>
      </c>
      <c r="G161" s="40" t="str">
        <f t="shared" si="238"/>
        <v>Empleo</v>
      </c>
      <c r="H161" s="40" t="str">
        <f t="shared" si="239"/>
        <v>Empleo</v>
      </c>
      <c r="I161" s="40" t="str">
        <f t="shared" si="237"/>
        <v>Empleo</v>
      </c>
      <c r="J161" s="41" t="s">
        <v>486</v>
      </c>
      <c r="K161" s="42" t="s">
        <v>84</v>
      </c>
      <c r="L161" s="42" t="s">
        <v>58</v>
      </c>
      <c r="M161" s="42" t="s">
        <v>98</v>
      </c>
      <c r="N161" s="42" t="s">
        <v>86</v>
      </c>
      <c r="O161" s="70" t="s">
        <v>248</v>
      </c>
      <c r="P161" s="43">
        <v>41744</v>
      </c>
      <c r="Q161" s="42" t="s">
        <v>85</v>
      </c>
      <c r="R161" s="44" t="s">
        <v>60</v>
      </c>
      <c r="S161" s="45" t="s">
        <v>61</v>
      </c>
      <c r="T161" s="42" t="s">
        <v>62</v>
      </c>
      <c r="U161" s="42"/>
      <c r="V161" s="42" t="s">
        <v>114</v>
      </c>
      <c r="W161" s="71">
        <v>20</v>
      </c>
      <c r="X161" s="71">
        <v>20</v>
      </c>
      <c r="Y161" s="42" t="str">
        <f t="shared" si="193"/>
        <v>A2</v>
      </c>
      <c r="Z161" s="47">
        <v>12978.14</v>
      </c>
      <c r="AA161" s="47"/>
      <c r="AB161" s="72">
        <v>0</v>
      </c>
      <c r="AC161" s="42">
        <v>3</v>
      </c>
      <c r="AD161" s="49">
        <v>0</v>
      </c>
      <c r="AE161" s="50" t="s">
        <v>65</v>
      </c>
      <c r="AF161" s="51">
        <f t="shared" si="210"/>
        <v>13701.58</v>
      </c>
      <c r="AG161" s="51">
        <f t="shared" si="240"/>
        <v>1491.93</v>
      </c>
      <c r="AH161" s="51">
        <f t="shared" si="212"/>
        <v>2893.83</v>
      </c>
      <c r="AI161" s="52">
        <f t="shared" si="231"/>
        <v>18087.34</v>
      </c>
      <c r="AJ161" s="51">
        <f>IF(L161&lt;&gt;"",IF(L161="F",VLOOKUP(NIVEL2,DATADESTINO,2,FALSE),0),0)</f>
        <v>6282.55</v>
      </c>
      <c r="AK161" s="51">
        <f t="shared" si="236"/>
        <v>12978.14</v>
      </c>
      <c r="AL161" s="32">
        <f t="shared" si="145"/>
        <v>0</v>
      </c>
      <c r="AM161" s="51">
        <f t="shared" si="214"/>
        <v>2003.62</v>
      </c>
      <c r="AN161" s="51">
        <f t="shared" si="234"/>
        <v>0</v>
      </c>
      <c r="AO161" s="51">
        <f>IF(L161&lt;&gt;"",IF(L161="L",VLOOKUP(V161,LABORAL,6),0),0)</f>
        <v>0</v>
      </c>
      <c r="AP161" s="51">
        <f t="shared" si="241"/>
        <v>0</v>
      </c>
      <c r="AQ161" s="51">
        <f t="shared" si="229"/>
        <v>0</v>
      </c>
      <c r="AR161" s="52">
        <f t="shared" si="232"/>
        <v>21264.309999999998</v>
      </c>
      <c r="AS161" s="73">
        <f t="shared" si="226"/>
        <v>39351.649999999994</v>
      </c>
      <c r="AT161" s="52">
        <f t="shared" si="233"/>
        <v>3443.2693749999999</v>
      </c>
      <c r="AU161" s="51">
        <f t="shared" si="216"/>
        <v>9751.3388699999996</v>
      </c>
      <c r="AV161" s="51">
        <f t="shared" si="217"/>
        <v>0</v>
      </c>
      <c r="AW161" s="51">
        <f t="shared" si="218"/>
        <v>247.91539499999999</v>
      </c>
      <c r="AX161" s="51">
        <f t="shared" si="219"/>
        <v>0</v>
      </c>
      <c r="AY161" s="51">
        <f t="shared" si="220"/>
        <v>0</v>
      </c>
      <c r="AZ161" s="51">
        <f t="shared" si="227"/>
        <v>0</v>
      </c>
      <c r="BA161" s="51">
        <f t="shared" si="222"/>
        <v>0</v>
      </c>
      <c r="BB161" s="51">
        <f t="shared" si="242"/>
        <v>619.78848749999997</v>
      </c>
      <c r="BC161" s="73">
        <f t="shared" si="224"/>
        <v>10619.0427525</v>
      </c>
      <c r="BD161" s="73">
        <f t="shared" si="235"/>
        <v>49970.692752499992</v>
      </c>
    </row>
    <row r="162" spans="1:56" ht="56.25" x14ac:dyDescent="0.25">
      <c r="A162" s="35" t="s">
        <v>489</v>
      </c>
      <c r="B162" s="36">
        <v>1</v>
      </c>
      <c r="C162" s="37">
        <v>19</v>
      </c>
      <c r="D162" s="38" t="s">
        <v>490</v>
      </c>
      <c r="E162" s="17">
        <v>29</v>
      </c>
      <c r="F162" s="39" t="str">
        <f t="shared" si="230"/>
        <v>EMP</v>
      </c>
      <c r="G162" s="40" t="str">
        <f t="shared" si="238"/>
        <v>Empleo</v>
      </c>
      <c r="H162" s="40" t="str">
        <f t="shared" si="239"/>
        <v>Empleo</v>
      </c>
      <c r="I162" s="40" t="str">
        <f t="shared" si="237"/>
        <v>Empleo</v>
      </c>
      <c r="J162" s="41" t="s">
        <v>343</v>
      </c>
      <c r="K162" s="42" t="s">
        <v>84</v>
      </c>
      <c r="L162" s="42" t="s">
        <v>58</v>
      </c>
      <c r="M162" s="42" t="s">
        <v>98</v>
      </c>
      <c r="N162" s="42" t="s">
        <v>86</v>
      </c>
      <c r="O162" s="85" t="s">
        <v>168</v>
      </c>
      <c r="P162" s="43">
        <v>31594</v>
      </c>
      <c r="Q162" s="108" t="s">
        <v>85</v>
      </c>
      <c r="R162" s="125"/>
      <c r="S162" s="126" t="s">
        <v>61</v>
      </c>
      <c r="T162" s="42" t="s">
        <v>62</v>
      </c>
      <c r="U162" s="42"/>
      <c r="V162" s="42" t="s">
        <v>106</v>
      </c>
      <c r="W162" s="71">
        <v>18</v>
      </c>
      <c r="X162" s="71">
        <v>18</v>
      </c>
      <c r="Y162" s="42" t="str">
        <f t="shared" si="193"/>
        <v>C2</v>
      </c>
      <c r="Z162" s="47">
        <v>11394.75</v>
      </c>
      <c r="AA162" s="127"/>
      <c r="AB162" s="72">
        <v>1008.21</v>
      </c>
      <c r="AC162" s="42">
        <v>12</v>
      </c>
      <c r="AD162" s="49">
        <v>0</v>
      </c>
      <c r="AE162" s="50" t="s">
        <v>65</v>
      </c>
      <c r="AF162" s="51">
        <f t="shared" si="210"/>
        <v>8562.1200000000008</v>
      </c>
      <c r="AG162" s="51">
        <f t="shared" si="240"/>
        <v>3075.6000000000004</v>
      </c>
      <c r="AH162" s="51">
        <f t="shared" si="212"/>
        <v>2861.3199999999997</v>
      </c>
      <c r="AI162" s="67">
        <f t="shared" ref="AI162" si="243">SUM(AF162:AH162)*B162+IF(B162=0,0.01,0)</f>
        <v>14499.04</v>
      </c>
      <c r="AJ162" s="67">
        <f t="shared" ref="AJ162" si="244">IF(L162&lt;&gt;"",IF(L162="F",VLOOKUP(NIVEL,DATADESTINO,2,FALSE),0),0)</f>
        <v>5641.05</v>
      </c>
      <c r="AK162" s="67">
        <f t="shared" si="236"/>
        <v>11394.75</v>
      </c>
      <c r="AL162" s="128">
        <f t="shared" si="145"/>
        <v>0</v>
      </c>
      <c r="AM162" s="67">
        <f t="shared" si="214"/>
        <v>1361.62</v>
      </c>
      <c r="AN162" s="67">
        <f t="shared" si="234"/>
        <v>0</v>
      </c>
      <c r="AO162" s="67">
        <f t="shared" ref="AO162" si="245">IF(L162&lt;&gt;"",IF(L162="L",VLOOKUP(V162,LABORAL,6),0),0)</f>
        <v>0</v>
      </c>
      <c r="AP162" s="67">
        <f t="shared" si="241"/>
        <v>1008.21</v>
      </c>
      <c r="AQ162" s="67">
        <f t="shared" si="229"/>
        <v>0</v>
      </c>
      <c r="AR162" s="67">
        <f t="shared" ref="AR162" si="246">SUM(AJ162:AQ162)*B162</f>
        <v>19405.629999999997</v>
      </c>
      <c r="AS162" s="67">
        <f t="shared" si="226"/>
        <v>33904.67</v>
      </c>
      <c r="AT162" s="67">
        <f t="shared" ref="AT162" si="247">IF(AS162/12&gt;DATABASEMAXIMA,DATABASEMAXIMA,AS162/12*1.05)</f>
        <v>2966.658625</v>
      </c>
      <c r="AU162" s="67">
        <f t="shared" si="216"/>
        <v>8401.5772259999994</v>
      </c>
      <c r="AV162" s="67">
        <f t="shared" si="217"/>
        <v>0</v>
      </c>
      <c r="AW162" s="67">
        <f t="shared" si="218"/>
        <v>213.59942100000001</v>
      </c>
      <c r="AX162" s="67">
        <f t="shared" si="219"/>
        <v>0</v>
      </c>
      <c r="AY162" s="67">
        <f t="shared" si="220"/>
        <v>0</v>
      </c>
      <c r="AZ162" s="67">
        <f t="shared" si="227"/>
        <v>0</v>
      </c>
      <c r="BA162" s="67">
        <f t="shared" si="222"/>
        <v>0</v>
      </c>
      <c r="BB162" s="67">
        <f t="shared" ref="BB162" si="248">IF(L162&lt;&gt;"",VLOOKUP(AE162,EPIGRAFES,3,FALSE)*AT162*12,0)</f>
        <v>533.99855249999996</v>
      </c>
      <c r="BC162" s="67">
        <f t="shared" si="224"/>
        <v>9149.1751994999995</v>
      </c>
      <c r="BD162" s="67">
        <f t="shared" si="235"/>
        <v>43053.8451995</v>
      </c>
    </row>
    <row r="163" spans="1:56" ht="56.25" x14ac:dyDescent="0.25">
      <c r="A163" s="35" t="s">
        <v>491</v>
      </c>
      <c r="B163" s="36">
        <v>1</v>
      </c>
      <c r="C163" s="37">
        <v>19</v>
      </c>
      <c r="D163" s="38" t="s">
        <v>492</v>
      </c>
      <c r="E163" s="17">
        <v>23</v>
      </c>
      <c r="F163" s="39" t="str">
        <f t="shared" si="230"/>
        <v>COM</v>
      </c>
      <c r="G163" s="40" t="str">
        <f t="shared" si="238"/>
        <v>Comercio</v>
      </c>
      <c r="H163" s="40" t="str">
        <f t="shared" si="239"/>
        <v>Promoción Económica</v>
      </c>
      <c r="I163" s="40" t="str">
        <f t="shared" si="237"/>
        <v>Promoción Económica</v>
      </c>
      <c r="J163" s="41" t="s">
        <v>493</v>
      </c>
      <c r="K163" s="42" t="s">
        <v>84</v>
      </c>
      <c r="L163" s="42" t="s">
        <v>85</v>
      </c>
      <c r="M163" s="42" t="s">
        <v>85</v>
      </c>
      <c r="N163" s="42" t="s">
        <v>86</v>
      </c>
      <c r="O163" s="42"/>
      <c r="P163" s="43">
        <v>34488</v>
      </c>
      <c r="Q163" s="42"/>
      <c r="R163" s="44" t="s">
        <v>60</v>
      </c>
      <c r="S163" s="45" t="s">
        <v>61</v>
      </c>
      <c r="T163" s="42" t="s">
        <v>62</v>
      </c>
      <c r="U163" s="42"/>
      <c r="V163" s="42" t="s">
        <v>300</v>
      </c>
      <c r="W163" s="87"/>
      <c r="X163" s="87"/>
      <c r="Y163" s="42" t="str">
        <f t="shared" si="193"/>
        <v>II</v>
      </c>
      <c r="Z163" s="47">
        <v>7590.38</v>
      </c>
      <c r="AA163" s="47"/>
      <c r="AB163" s="48">
        <v>0</v>
      </c>
      <c r="AC163" s="42">
        <v>10</v>
      </c>
      <c r="AD163" s="49">
        <v>0</v>
      </c>
      <c r="AE163" s="50" t="s">
        <v>88</v>
      </c>
      <c r="AF163" s="51">
        <f t="shared" si="210"/>
        <v>17162.189999999999</v>
      </c>
      <c r="AG163" s="51">
        <f t="shared" si="240"/>
        <v>10297.313999999998</v>
      </c>
      <c r="AH163" s="51">
        <f t="shared" si="212"/>
        <v>7912.16</v>
      </c>
      <c r="AI163" s="52">
        <f t="shared" si="231"/>
        <v>35371.663999999997</v>
      </c>
      <c r="AJ163" s="92">
        <f>IF(L163&lt;&gt;"",IF(L163="F",VLOOKUP(NIVEL,DATADESTINO,2,FALSE),0),0)</f>
        <v>0</v>
      </c>
      <c r="AK163" s="92">
        <f t="shared" si="236"/>
        <v>7590.38</v>
      </c>
      <c r="AL163" s="32">
        <f t="shared" si="145"/>
        <v>0</v>
      </c>
      <c r="AM163" s="51">
        <f t="shared" si="214"/>
        <v>0</v>
      </c>
      <c r="AN163" s="51">
        <f t="shared" si="234"/>
        <v>4325.87</v>
      </c>
      <c r="AO163" s="92"/>
      <c r="AP163" s="92">
        <f t="shared" si="241"/>
        <v>0</v>
      </c>
      <c r="AQ163" s="92">
        <f t="shared" si="229"/>
        <v>0</v>
      </c>
      <c r="AR163" s="52">
        <f t="shared" si="232"/>
        <v>11916.25</v>
      </c>
      <c r="AS163" s="93">
        <f t="shared" si="226"/>
        <v>47287.913999999997</v>
      </c>
      <c r="AT163" s="52">
        <f t="shared" si="233"/>
        <v>4137.6924749999998</v>
      </c>
      <c r="AU163" s="92">
        <f t="shared" si="216"/>
        <v>11717.945089199999</v>
      </c>
      <c r="AV163" s="92">
        <f t="shared" si="217"/>
        <v>2730.8770334999999</v>
      </c>
      <c r="AW163" s="92">
        <f t="shared" si="218"/>
        <v>297.91385819999999</v>
      </c>
      <c r="AX163" s="92">
        <f t="shared" si="219"/>
        <v>99.304619399999993</v>
      </c>
      <c r="AY163" s="92">
        <f t="shared" si="220"/>
        <v>0</v>
      </c>
      <c r="AZ163" s="51">
        <f t="shared" si="227"/>
        <v>0</v>
      </c>
      <c r="BA163" s="92">
        <f t="shared" si="222"/>
        <v>0</v>
      </c>
      <c r="BB163" s="92">
        <f t="shared" si="242"/>
        <v>819.26311005000002</v>
      </c>
      <c r="BC163" s="93">
        <f t="shared" si="224"/>
        <v>15665.303710349999</v>
      </c>
      <c r="BD163" s="93">
        <f t="shared" si="235"/>
        <v>62953.21771035</v>
      </c>
    </row>
    <row r="164" spans="1:56" ht="25.5" x14ac:dyDescent="0.25">
      <c r="A164" s="35" t="s">
        <v>494</v>
      </c>
      <c r="B164" s="36">
        <v>1</v>
      </c>
      <c r="C164" s="37">
        <v>20</v>
      </c>
      <c r="D164" s="38" t="s">
        <v>495</v>
      </c>
      <c r="E164" s="17">
        <v>4</v>
      </c>
      <c r="F164" s="39" t="str">
        <f t="shared" si="230"/>
        <v>SEG</v>
      </c>
      <c r="G164" s="40" t="str">
        <f t="shared" si="238"/>
        <v>Seguridad Ciudadana</v>
      </c>
      <c r="H164" s="40" t="str">
        <f t="shared" si="239"/>
        <v>Seguridad Ciudadana</v>
      </c>
      <c r="I164" s="40" t="str">
        <f t="shared" si="237"/>
        <v>Seguridad Ciudadana</v>
      </c>
      <c r="J164" s="41" t="s">
        <v>496</v>
      </c>
      <c r="K164" s="42" t="s">
        <v>84</v>
      </c>
      <c r="L164" s="42" t="s">
        <v>58</v>
      </c>
      <c r="M164" s="42" t="s">
        <v>497</v>
      </c>
      <c r="N164" s="42" t="s">
        <v>86</v>
      </c>
      <c r="O164" s="85" t="s">
        <v>498</v>
      </c>
      <c r="P164" s="43"/>
      <c r="Q164" s="42"/>
      <c r="R164" s="70"/>
      <c r="S164" s="45" t="s">
        <v>61</v>
      </c>
      <c r="T164" s="42" t="s">
        <v>62</v>
      </c>
      <c r="U164" s="70" t="s">
        <v>499</v>
      </c>
      <c r="V164" s="42" t="s">
        <v>100</v>
      </c>
      <c r="W164" s="71">
        <v>28</v>
      </c>
      <c r="X164" s="71">
        <v>28</v>
      </c>
      <c r="Y164" s="42" t="str">
        <f t="shared" si="193"/>
        <v>A1</v>
      </c>
      <c r="Z164" s="47">
        <v>22888.33</v>
      </c>
      <c r="AA164" s="47">
        <v>22137.99</v>
      </c>
      <c r="AB164" s="72">
        <v>0</v>
      </c>
      <c r="AC164" s="42">
        <v>6</v>
      </c>
      <c r="AD164" s="49">
        <v>0</v>
      </c>
      <c r="AE164" s="50" t="s">
        <v>500</v>
      </c>
      <c r="AF164" s="51">
        <f t="shared" ref="AF164:AF209" si="249">IF(L164&lt;&gt;"",IF(L164="F",VLOOKUP(GRUPO,DATABASICAS,2,FALSE),VLOOKUP(GRUPO,LABORAL,3,FALSE)),0)</f>
        <v>15845.9</v>
      </c>
      <c r="AG164" s="51">
        <f t="shared" si="240"/>
        <v>3659.5199999999995</v>
      </c>
      <c r="AH164" s="51">
        <f t="shared" ref="AH164:AH196" si="250">IF(L164&lt;&gt;"",IF(L164="F",(VLOOKUP(Y164,EXTRA,2)+VLOOKUP(Y164,EXTRA,3)*AC164)*2+VLOOKUP(X164,DATADESTINO,3),VLOOKUP(V164,LABORAL,8)),0)</f>
        <v>3959.79</v>
      </c>
      <c r="AI164" s="52">
        <f t="shared" si="231"/>
        <v>23465.21</v>
      </c>
      <c r="AJ164" s="123">
        <f t="shared" ref="AJ164:AJ196" si="251">IF(L164&lt;&gt;"",IF(L164="F",VLOOKUP(NIVEL,DATADESTINO,2,FALSE),0),0)</f>
        <v>11721.04</v>
      </c>
      <c r="AK164" s="123">
        <f t="shared" si="236"/>
        <v>22888.33</v>
      </c>
      <c r="AL164" s="32">
        <f t="shared" si="145"/>
        <v>22137.99</v>
      </c>
      <c r="AM164" s="51">
        <f t="shared" ref="AM164:AM196" si="252">IF(L164&lt;&gt;"",IF(L164="F",VLOOKUP(GRUPO,DATABASICAS,4,FALSE),0),0)</f>
        <v>2451.38</v>
      </c>
      <c r="AN164" s="51">
        <f t="shared" ref="AN164:AN196" si="253">IF(L164&lt;&gt;"",IF(L164="L",VLOOKUP(V164,LABORAL,5),0),0)</f>
        <v>0</v>
      </c>
      <c r="AO164" s="123">
        <f t="shared" ref="AO164:AO196" si="254">IF(L164&lt;&gt;"",IF(L164="L",VLOOKUP(V164,LABORAL,6),0),0)</f>
        <v>0</v>
      </c>
      <c r="AP164" s="123">
        <f t="shared" si="241"/>
        <v>0</v>
      </c>
      <c r="AQ164" s="123">
        <f t="shared" ref="AQ164:AQ196" si="255">IF(L164&lt;&gt;"",IF(L164="L",VLOOKUP(V164,LABORAL,7),0),0)</f>
        <v>0</v>
      </c>
      <c r="AR164" s="52">
        <f t="shared" ref="AR164:AR227" si="256">SUM(AJ164:AQ164)*B164</f>
        <v>59198.74</v>
      </c>
      <c r="AS164" s="124">
        <f t="shared" si="226"/>
        <v>82663.95</v>
      </c>
      <c r="AT164" s="52">
        <f t="shared" si="233"/>
        <v>4700</v>
      </c>
      <c r="AU164" s="123">
        <f t="shared" ref="AU164:AU196" si="257">IF(L164&lt;&gt;"",IF(L164="F",VLOOKUP(M164,SSFUNCIONARIOS,4,FALSE)*AT164*12,VLOOKUP(M164,SSLABORAL,4,FALSE)*AT164*12),0)</f>
        <v>18296.16</v>
      </c>
      <c r="AV164" s="123">
        <f t="shared" ref="AV164:AV196" si="258">IF(L164&lt;&gt;"",IF(L164="F",VLOOKUP(M164,SSFUNCIONARIOS,5,FALSE)*AT164*12,VLOOKUP(M164,SSLABORAL,5,FALSE)*AT164*12),0)</f>
        <v>0</v>
      </c>
      <c r="AW164" s="123">
        <f t="shared" ref="AW164:AW196" si="259">IF(L164&lt;&gt;"",IF(L164="F",VLOOKUP(M164,SSFUNCIONARIOS,6,FALSE)*AT164*12,VLOOKUP(M164,SSLABORAL,6,FALSE)*AT164*12),0)</f>
        <v>338.4</v>
      </c>
      <c r="AX164" s="123">
        <f t="shared" ref="AX164:AX196" si="260">IF(L164="L",VLOOKUP(M164,SSLABORAL,7)*AT164*12,0)</f>
        <v>0</v>
      </c>
      <c r="AY164" s="123">
        <f t="shared" ref="AY164:AY196" si="261">IF(L164="F",VLOOKUP(M164,SSFUNCIONARIOS,7)*AU164*-1,0)</f>
        <v>0</v>
      </c>
      <c r="AZ164" s="51">
        <f t="shared" si="227"/>
        <v>0</v>
      </c>
      <c r="BA164" s="123">
        <f t="shared" ref="BA164:BA196" si="262">IF(L164="F",VLOOKUP(M164,SSFUNCIONARIOS,8)*AT164*12,0)</f>
        <v>0</v>
      </c>
      <c r="BB164" s="123">
        <f t="shared" si="242"/>
        <v>2030.3999999999999</v>
      </c>
      <c r="BC164" s="124">
        <f t="shared" si="224"/>
        <v>20664.960000000003</v>
      </c>
      <c r="BD164" s="124">
        <f t="shared" si="235"/>
        <v>103328.91</v>
      </c>
    </row>
    <row r="165" spans="1:56" ht="45" x14ac:dyDescent="0.25">
      <c r="A165" s="35" t="s">
        <v>501</v>
      </c>
      <c r="B165" s="95">
        <v>0</v>
      </c>
      <c r="C165" s="37">
        <v>20</v>
      </c>
      <c r="D165" s="54" t="s">
        <v>132</v>
      </c>
      <c r="E165" s="17">
        <v>4</v>
      </c>
      <c r="F165" s="39" t="str">
        <f t="shared" si="230"/>
        <v>SEG</v>
      </c>
      <c r="G165" s="40" t="str">
        <f t="shared" si="238"/>
        <v>Seguridad Ciudadana</v>
      </c>
      <c r="H165" s="40" t="str">
        <f t="shared" si="239"/>
        <v>Seguridad Ciudadana</v>
      </c>
      <c r="I165" s="40" t="str">
        <f t="shared" si="237"/>
        <v>Seguridad Ciudadana</v>
      </c>
      <c r="J165" s="41" t="s">
        <v>502</v>
      </c>
      <c r="K165" s="42" t="s">
        <v>84</v>
      </c>
      <c r="L165" s="42" t="s">
        <v>58</v>
      </c>
      <c r="M165" s="42" t="s">
        <v>98</v>
      </c>
      <c r="N165" s="42" t="s">
        <v>86</v>
      </c>
      <c r="O165" s="85" t="s">
        <v>498</v>
      </c>
      <c r="P165" s="43"/>
      <c r="Q165" s="42"/>
      <c r="R165" s="70"/>
      <c r="S165" s="45" t="s">
        <v>61</v>
      </c>
      <c r="T165" s="42" t="s">
        <v>92</v>
      </c>
      <c r="U165" s="42"/>
      <c r="V165" s="42" t="s">
        <v>114</v>
      </c>
      <c r="W165" s="71">
        <v>22</v>
      </c>
      <c r="X165" s="71">
        <v>22</v>
      </c>
      <c r="Y165" s="42" t="str">
        <f t="shared" si="193"/>
        <v>A2</v>
      </c>
      <c r="Z165" s="47">
        <v>12834.92</v>
      </c>
      <c r="AA165" s="47"/>
      <c r="AB165" s="76">
        <v>0</v>
      </c>
      <c r="AC165" s="42"/>
      <c r="AD165" s="49">
        <v>0</v>
      </c>
      <c r="AE165" s="50" t="s">
        <v>500</v>
      </c>
      <c r="AF165" s="51">
        <f t="shared" si="249"/>
        <v>13701.58</v>
      </c>
      <c r="AG165" s="51">
        <f t="shared" ref="AG165:AG196" si="263">IF(L165&lt;&gt;"",IF(L165="F",VLOOKUP(GRUPOT,DATABASICAS,3,FALSE)*AC165,VLOOKUP(AC165,ANTIGLABORAL,2)*AF165),0)</f>
        <v>0</v>
      </c>
      <c r="AH165" s="51">
        <f t="shared" si="250"/>
        <v>2879.59</v>
      </c>
      <c r="AI165" s="52">
        <f t="shared" si="231"/>
        <v>0.01</v>
      </c>
      <c r="AJ165" s="92">
        <f t="shared" si="251"/>
        <v>7284.64</v>
      </c>
      <c r="AK165" s="92">
        <f t="shared" si="236"/>
        <v>12834.92</v>
      </c>
      <c r="AL165" s="32">
        <f t="shared" si="145"/>
        <v>0</v>
      </c>
      <c r="AM165" s="51">
        <f t="shared" si="252"/>
        <v>2003.62</v>
      </c>
      <c r="AN165" s="51">
        <f t="shared" si="253"/>
        <v>0</v>
      </c>
      <c r="AO165" s="92">
        <f t="shared" si="254"/>
        <v>0</v>
      </c>
      <c r="AP165" s="92">
        <f t="shared" si="241"/>
        <v>0</v>
      </c>
      <c r="AQ165" s="92">
        <f t="shared" si="255"/>
        <v>0</v>
      </c>
      <c r="AR165" s="52">
        <f t="shared" si="256"/>
        <v>0</v>
      </c>
      <c r="AS165" s="93">
        <f t="shared" si="226"/>
        <v>0.01</v>
      </c>
      <c r="AT165" s="52">
        <f t="shared" si="233"/>
        <v>8.7500000000000013E-4</v>
      </c>
      <c r="AU165" s="92">
        <f t="shared" si="257"/>
        <v>2.4780000000000002E-3</v>
      </c>
      <c r="AV165" s="92">
        <f t="shared" si="258"/>
        <v>0</v>
      </c>
      <c r="AW165" s="92">
        <f t="shared" si="259"/>
        <v>6.3000000000000013E-5</v>
      </c>
      <c r="AX165" s="92">
        <f t="shared" si="260"/>
        <v>0</v>
      </c>
      <c r="AY165" s="92">
        <f t="shared" si="261"/>
        <v>0</v>
      </c>
      <c r="AZ165" s="51">
        <f t="shared" si="227"/>
        <v>0.1</v>
      </c>
      <c r="BA165" s="92">
        <f t="shared" si="262"/>
        <v>0</v>
      </c>
      <c r="BB165" s="92">
        <f t="shared" si="242"/>
        <v>3.7799999999999997E-4</v>
      </c>
      <c r="BC165" s="93">
        <f t="shared" si="224"/>
        <v>0.10291900000000001</v>
      </c>
      <c r="BD165" s="93">
        <f t="shared" si="235"/>
        <v>0.11291900000000001</v>
      </c>
    </row>
    <row r="166" spans="1:56" ht="56.25" x14ac:dyDescent="0.25">
      <c r="A166" s="35" t="s">
        <v>503</v>
      </c>
      <c r="B166" s="36">
        <v>1</v>
      </c>
      <c r="C166" s="37">
        <v>20</v>
      </c>
      <c r="D166" s="74" t="s">
        <v>504</v>
      </c>
      <c r="E166" s="17">
        <v>4</v>
      </c>
      <c r="F166" s="39" t="str">
        <f t="shared" si="230"/>
        <v>SEG</v>
      </c>
      <c r="G166" s="40" t="str">
        <f t="shared" si="238"/>
        <v>Seguridad Ciudadana</v>
      </c>
      <c r="H166" s="40" t="str">
        <f t="shared" si="239"/>
        <v>Seguridad Ciudadana</v>
      </c>
      <c r="I166" s="40" t="str">
        <f t="shared" si="237"/>
        <v>Seguridad Ciudadana</v>
      </c>
      <c r="J166" s="41" t="s">
        <v>343</v>
      </c>
      <c r="K166" s="42" t="s">
        <v>84</v>
      </c>
      <c r="L166" s="42" t="s">
        <v>58</v>
      </c>
      <c r="M166" s="42" t="s">
        <v>59</v>
      </c>
      <c r="N166" s="42" t="s">
        <v>86</v>
      </c>
      <c r="O166" s="85" t="s">
        <v>168</v>
      </c>
      <c r="P166" s="43">
        <v>43497</v>
      </c>
      <c r="Q166" s="42" t="s">
        <v>85</v>
      </c>
      <c r="R166" s="70"/>
      <c r="S166" s="45" t="s">
        <v>61</v>
      </c>
      <c r="T166" s="42" t="s">
        <v>92</v>
      </c>
      <c r="U166" s="42"/>
      <c r="V166" s="42" t="s">
        <v>106</v>
      </c>
      <c r="W166" s="71">
        <v>14</v>
      </c>
      <c r="X166" s="71">
        <v>14</v>
      </c>
      <c r="Y166" s="42" t="str">
        <f t="shared" si="193"/>
        <v>C2</v>
      </c>
      <c r="Z166" s="47">
        <v>11009.63</v>
      </c>
      <c r="AA166" s="47"/>
      <c r="AB166" s="48">
        <v>0</v>
      </c>
      <c r="AC166" s="42">
        <v>1</v>
      </c>
      <c r="AD166" s="49">
        <v>0</v>
      </c>
      <c r="AE166" s="50" t="s">
        <v>65</v>
      </c>
      <c r="AF166" s="51">
        <f t="shared" si="249"/>
        <v>8562.1200000000008</v>
      </c>
      <c r="AG166" s="51">
        <f t="shared" si="263"/>
        <v>256.3</v>
      </c>
      <c r="AH166" s="51">
        <f t="shared" si="250"/>
        <v>2182.6799999999998</v>
      </c>
      <c r="AI166" s="52">
        <f t="shared" si="231"/>
        <v>11001.1</v>
      </c>
      <c r="AJ166" s="51">
        <f t="shared" si="251"/>
        <v>4358.42</v>
      </c>
      <c r="AK166" s="51">
        <f t="shared" si="236"/>
        <v>11009.63</v>
      </c>
      <c r="AL166" s="32">
        <f t="shared" si="145"/>
        <v>0</v>
      </c>
      <c r="AM166" s="51">
        <f t="shared" si="252"/>
        <v>1361.62</v>
      </c>
      <c r="AN166" s="51">
        <f t="shared" si="253"/>
        <v>0</v>
      </c>
      <c r="AO166" s="51">
        <f t="shared" si="254"/>
        <v>0</v>
      </c>
      <c r="AP166" s="51">
        <f t="shared" si="241"/>
        <v>0</v>
      </c>
      <c r="AQ166" s="51">
        <f t="shared" si="255"/>
        <v>0</v>
      </c>
      <c r="AR166" s="52">
        <f t="shared" si="256"/>
        <v>16729.669999999998</v>
      </c>
      <c r="AS166" s="52">
        <f t="shared" si="226"/>
        <v>27730.769999999997</v>
      </c>
      <c r="AT166" s="52">
        <f t="shared" si="233"/>
        <v>2426.4423749999996</v>
      </c>
      <c r="AU166" s="51">
        <f t="shared" si="257"/>
        <v>6871.6848059999975</v>
      </c>
      <c r="AV166" s="51">
        <f t="shared" si="258"/>
        <v>1601.4519674999997</v>
      </c>
      <c r="AW166" s="51">
        <f t="shared" si="259"/>
        <v>174.70385099999999</v>
      </c>
      <c r="AX166" s="51">
        <f t="shared" si="260"/>
        <v>0</v>
      </c>
      <c r="AY166" s="51">
        <f t="shared" si="261"/>
        <v>0</v>
      </c>
      <c r="AZ166" s="51">
        <f t="shared" si="227"/>
        <v>0</v>
      </c>
      <c r="BA166" s="51">
        <f t="shared" si="262"/>
        <v>0</v>
      </c>
      <c r="BB166" s="51">
        <f t="shared" si="242"/>
        <v>436.75962749999997</v>
      </c>
      <c r="BC166" s="52">
        <f t="shared" si="224"/>
        <v>9084.6002519999965</v>
      </c>
      <c r="BD166" s="52">
        <f t="shared" si="235"/>
        <v>36815.370251999993</v>
      </c>
    </row>
    <row r="167" spans="1:56" ht="45" x14ac:dyDescent="0.25">
      <c r="A167" s="35" t="s">
        <v>505</v>
      </c>
      <c r="B167" s="36">
        <v>1</v>
      </c>
      <c r="C167" s="37">
        <v>20</v>
      </c>
      <c r="D167" s="79" t="s">
        <v>132</v>
      </c>
      <c r="E167" s="17">
        <v>4</v>
      </c>
      <c r="F167" s="39" t="str">
        <f t="shared" si="230"/>
        <v>SEG</v>
      </c>
      <c r="G167" s="40" t="str">
        <f t="shared" si="238"/>
        <v>Seguridad Ciudadana</v>
      </c>
      <c r="H167" s="40" t="str">
        <f t="shared" si="239"/>
        <v>Seguridad Ciudadana</v>
      </c>
      <c r="I167" s="40" t="str">
        <f t="shared" si="237"/>
        <v>Seguridad Ciudadana</v>
      </c>
      <c r="J167" s="41" t="s">
        <v>506</v>
      </c>
      <c r="K167" s="42" t="s">
        <v>84</v>
      </c>
      <c r="L167" s="42" t="s">
        <v>58</v>
      </c>
      <c r="M167" s="42" t="s">
        <v>497</v>
      </c>
      <c r="N167" s="42" t="s">
        <v>86</v>
      </c>
      <c r="O167" s="85" t="s">
        <v>498</v>
      </c>
      <c r="P167" s="43"/>
      <c r="Q167" s="42"/>
      <c r="R167" s="70"/>
      <c r="S167" s="45" t="s">
        <v>61</v>
      </c>
      <c r="T167" s="42" t="s">
        <v>92</v>
      </c>
      <c r="U167" s="42"/>
      <c r="V167" s="42" t="s">
        <v>119</v>
      </c>
      <c r="W167" s="71">
        <v>22</v>
      </c>
      <c r="X167" s="71">
        <v>22</v>
      </c>
      <c r="Y167" s="42" t="str">
        <f t="shared" si="193"/>
        <v>C1</v>
      </c>
      <c r="Z167" s="47">
        <v>17939.8</v>
      </c>
      <c r="AA167" s="47"/>
      <c r="AB167" s="48">
        <v>0</v>
      </c>
      <c r="AC167" s="42"/>
      <c r="AD167" s="49">
        <v>0</v>
      </c>
      <c r="AE167" s="50" t="s">
        <v>500</v>
      </c>
      <c r="AF167" s="51">
        <f t="shared" si="249"/>
        <v>10287.6</v>
      </c>
      <c r="AG167" s="51">
        <f t="shared" si="263"/>
        <v>0</v>
      </c>
      <c r="AH167" s="51">
        <f t="shared" si="250"/>
        <v>2696.05</v>
      </c>
      <c r="AI167" s="52">
        <f t="shared" si="231"/>
        <v>12983.650000000001</v>
      </c>
      <c r="AJ167" s="51">
        <f t="shared" si="251"/>
        <v>7284.64</v>
      </c>
      <c r="AK167" s="51">
        <f t="shared" si="236"/>
        <v>17939.8</v>
      </c>
      <c r="AL167" s="32">
        <f t="shared" si="145"/>
        <v>0</v>
      </c>
      <c r="AM167" s="51">
        <f t="shared" si="252"/>
        <v>1652.05</v>
      </c>
      <c r="AN167" s="51">
        <f t="shared" si="253"/>
        <v>0</v>
      </c>
      <c r="AO167" s="51">
        <f t="shared" si="254"/>
        <v>0</v>
      </c>
      <c r="AP167" s="51">
        <f t="shared" si="241"/>
        <v>0</v>
      </c>
      <c r="AQ167" s="51">
        <f t="shared" si="255"/>
        <v>0</v>
      </c>
      <c r="AR167" s="52">
        <f t="shared" si="256"/>
        <v>26876.489999999998</v>
      </c>
      <c r="AS167" s="52">
        <f t="shared" si="226"/>
        <v>39860.14</v>
      </c>
      <c r="AT167" s="52">
        <f t="shared" si="233"/>
        <v>3487.7622500000002</v>
      </c>
      <c r="AU167" s="51">
        <f t="shared" si="257"/>
        <v>13577.160886800004</v>
      </c>
      <c r="AV167" s="51">
        <f t="shared" si="258"/>
        <v>0</v>
      </c>
      <c r="AW167" s="51">
        <f t="shared" si="259"/>
        <v>251.11888200000004</v>
      </c>
      <c r="AX167" s="51">
        <f t="shared" si="260"/>
        <v>0</v>
      </c>
      <c r="AY167" s="51">
        <f t="shared" si="261"/>
        <v>0</v>
      </c>
      <c r="AZ167" s="51">
        <f t="shared" si="227"/>
        <v>0</v>
      </c>
      <c r="BA167" s="51">
        <f t="shared" si="262"/>
        <v>0</v>
      </c>
      <c r="BB167" s="51">
        <f t="shared" si="242"/>
        <v>1506.7132919999999</v>
      </c>
      <c r="BC167" s="52">
        <f t="shared" si="224"/>
        <v>15334.993060800005</v>
      </c>
      <c r="BD167" s="52">
        <f t="shared" si="235"/>
        <v>55195.133060800006</v>
      </c>
    </row>
    <row r="168" spans="1:56" ht="45" x14ac:dyDescent="0.25">
      <c r="A168" s="35" t="s">
        <v>507</v>
      </c>
      <c r="B168" s="36">
        <v>1</v>
      </c>
      <c r="C168" s="37">
        <v>20</v>
      </c>
      <c r="D168" s="79" t="s">
        <v>132</v>
      </c>
      <c r="E168" s="17">
        <v>4</v>
      </c>
      <c r="F168" s="39" t="str">
        <f t="shared" si="230"/>
        <v>SEG</v>
      </c>
      <c r="G168" s="40" t="str">
        <f t="shared" si="238"/>
        <v>Seguridad Ciudadana</v>
      </c>
      <c r="H168" s="40" t="str">
        <f t="shared" si="239"/>
        <v>Seguridad Ciudadana</v>
      </c>
      <c r="I168" s="40" t="str">
        <f t="shared" si="237"/>
        <v>Seguridad Ciudadana</v>
      </c>
      <c r="J168" s="41" t="s">
        <v>506</v>
      </c>
      <c r="K168" s="42" t="s">
        <v>84</v>
      </c>
      <c r="L168" s="42" t="s">
        <v>58</v>
      </c>
      <c r="M168" s="42" t="s">
        <v>497</v>
      </c>
      <c r="N168" s="42" t="s">
        <v>86</v>
      </c>
      <c r="O168" s="85" t="s">
        <v>498</v>
      </c>
      <c r="P168" s="43"/>
      <c r="Q168" s="42"/>
      <c r="R168" s="70"/>
      <c r="S168" s="45" t="s">
        <v>61</v>
      </c>
      <c r="T168" s="42" t="s">
        <v>92</v>
      </c>
      <c r="U168" s="42"/>
      <c r="V168" s="42" t="s">
        <v>119</v>
      </c>
      <c r="W168" s="71">
        <v>22</v>
      </c>
      <c r="X168" s="71">
        <v>22</v>
      </c>
      <c r="Y168" s="42" t="str">
        <f t="shared" si="193"/>
        <v>C1</v>
      </c>
      <c r="Z168" s="47">
        <v>17939.8</v>
      </c>
      <c r="AA168" s="47"/>
      <c r="AB168" s="48">
        <v>0</v>
      </c>
      <c r="AC168" s="42"/>
      <c r="AD168" s="49">
        <v>0</v>
      </c>
      <c r="AE168" s="50" t="s">
        <v>500</v>
      </c>
      <c r="AF168" s="51">
        <f t="shared" si="249"/>
        <v>10287.6</v>
      </c>
      <c r="AG168" s="51">
        <f t="shared" si="263"/>
        <v>0</v>
      </c>
      <c r="AH168" s="51">
        <f t="shared" si="250"/>
        <v>2696.05</v>
      </c>
      <c r="AI168" s="52">
        <f t="shared" si="231"/>
        <v>12983.650000000001</v>
      </c>
      <c r="AJ168" s="51">
        <f t="shared" si="251"/>
        <v>7284.64</v>
      </c>
      <c r="AK168" s="51">
        <f t="shared" si="236"/>
        <v>17939.8</v>
      </c>
      <c r="AL168" s="32">
        <f t="shared" si="145"/>
        <v>0</v>
      </c>
      <c r="AM168" s="51">
        <f t="shared" si="252"/>
        <v>1652.05</v>
      </c>
      <c r="AN168" s="51">
        <f t="shared" si="253"/>
        <v>0</v>
      </c>
      <c r="AO168" s="51">
        <f t="shared" si="254"/>
        <v>0</v>
      </c>
      <c r="AP168" s="51">
        <f t="shared" si="241"/>
        <v>0</v>
      </c>
      <c r="AQ168" s="51">
        <f t="shared" si="255"/>
        <v>0</v>
      </c>
      <c r="AR168" s="52">
        <f t="shared" si="256"/>
        <v>26876.489999999998</v>
      </c>
      <c r="AS168" s="52">
        <f t="shared" si="226"/>
        <v>39860.14</v>
      </c>
      <c r="AT168" s="52">
        <f t="shared" si="233"/>
        <v>3487.7622500000002</v>
      </c>
      <c r="AU168" s="51">
        <f t="shared" si="257"/>
        <v>13577.160886800004</v>
      </c>
      <c r="AV168" s="51">
        <f t="shared" si="258"/>
        <v>0</v>
      </c>
      <c r="AW168" s="51">
        <f t="shared" si="259"/>
        <v>251.11888200000004</v>
      </c>
      <c r="AX168" s="51">
        <f t="shared" si="260"/>
        <v>0</v>
      </c>
      <c r="AY168" s="51">
        <f t="shared" si="261"/>
        <v>0</v>
      </c>
      <c r="AZ168" s="51">
        <f t="shared" si="227"/>
        <v>0</v>
      </c>
      <c r="BA168" s="51">
        <f t="shared" si="262"/>
        <v>0</v>
      </c>
      <c r="BB168" s="51">
        <f t="shared" si="242"/>
        <v>1506.7132919999999</v>
      </c>
      <c r="BC168" s="52">
        <f t="shared" si="224"/>
        <v>15334.993060800005</v>
      </c>
      <c r="BD168" s="52">
        <f t="shared" si="235"/>
        <v>55195.133060800006</v>
      </c>
    </row>
    <row r="169" spans="1:56" ht="45" x14ac:dyDescent="0.25">
      <c r="A169" s="35" t="s">
        <v>508</v>
      </c>
      <c r="B169" s="36">
        <v>1</v>
      </c>
      <c r="C169" s="37">
        <v>20</v>
      </c>
      <c r="D169" s="38" t="s">
        <v>509</v>
      </c>
      <c r="E169" s="17">
        <v>4</v>
      </c>
      <c r="F169" s="39" t="str">
        <f t="shared" si="230"/>
        <v>SEG</v>
      </c>
      <c r="G169" s="40" t="str">
        <f t="shared" si="238"/>
        <v>Seguridad Ciudadana</v>
      </c>
      <c r="H169" s="40" t="str">
        <f t="shared" si="239"/>
        <v>Seguridad Ciudadana</v>
      </c>
      <c r="I169" s="40" t="str">
        <f t="shared" si="237"/>
        <v>Seguridad Ciudadana</v>
      </c>
      <c r="J169" s="41" t="s">
        <v>506</v>
      </c>
      <c r="K169" s="42" t="s">
        <v>84</v>
      </c>
      <c r="L169" s="42" t="s">
        <v>58</v>
      </c>
      <c r="M169" s="42" t="s">
        <v>497</v>
      </c>
      <c r="N169" s="42" t="s">
        <v>86</v>
      </c>
      <c r="O169" s="85" t="s">
        <v>498</v>
      </c>
      <c r="P169" s="43">
        <v>37879</v>
      </c>
      <c r="Q169" s="42"/>
      <c r="R169" s="70"/>
      <c r="S169" s="45" t="s">
        <v>61</v>
      </c>
      <c r="T169" s="42" t="s">
        <v>62</v>
      </c>
      <c r="U169" s="42"/>
      <c r="V169" s="42" t="s">
        <v>119</v>
      </c>
      <c r="W169" s="71">
        <v>22</v>
      </c>
      <c r="X169" s="71">
        <v>22</v>
      </c>
      <c r="Y169" s="42" t="str">
        <f t="shared" si="193"/>
        <v>C1</v>
      </c>
      <c r="Z169" s="47">
        <v>17939.8</v>
      </c>
      <c r="AA169" s="47"/>
      <c r="AB169" s="48">
        <v>0</v>
      </c>
      <c r="AC169" s="42">
        <v>7</v>
      </c>
      <c r="AD169" s="49">
        <v>0</v>
      </c>
      <c r="AE169" s="50" t="s">
        <v>500</v>
      </c>
      <c r="AF169" s="51">
        <f t="shared" si="249"/>
        <v>10287.6</v>
      </c>
      <c r="AG169" s="51">
        <f t="shared" si="263"/>
        <v>2635.5</v>
      </c>
      <c r="AH169" s="51">
        <f t="shared" si="250"/>
        <v>3075.17</v>
      </c>
      <c r="AI169" s="52">
        <f t="shared" si="231"/>
        <v>15998.27</v>
      </c>
      <c r="AJ169" s="51">
        <f t="shared" si="251"/>
        <v>7284.64</v>
      </c>
      <c r="AK169" s="51">
        <f t="shared" si="236"/>
        <v>17939.8</v>
      </c>
      <c r="AL169" s="32">
        <f t="shared" si="145"/>
        <v>0</v>
      </c>
      <c r="AM169" s="51">
        <f t="shared" si="252"/>
        <v>1652.05</v>
      </c>
      <c r="AN169" s="51">
        <f t="shared" si="253"/>
        <v>0</v>
      </c>
      <c r="AO169" s="51">
        <f t="shared" si="254"/>
        <v>0</v>
      </c>
      <c r="AP169" s="51">
        <f t="shared" si="241"/>
        <v>0</v>
      </c>
      <c r="AQ169" s="51">
        <f t="shared" si="255"/>
        <v>0</v>
      </c>
      <c r="AR169" s="52">
        <f t="shared" si="256"/>
        <v>26876.489999999998</v>
      </c>
      <c r="AS169" s="52">
        <f t="shared" si="226"/>
        <v>42874.759999999995</v>
      </c>
      <c r="AT169" s="52">
        <f t="shared" si="233"/>
        <v>3751.5414999999994</v>
      </c>
      <c r="AU169" s="51">
        <f t="shared" si="257"/>
        <v>14604.000751199997</v>
      </c>
      <c r="AV169" s="51">
        <f t="shared" si="258"/>
        <v>0</v>
      </c>
      <c r="AW169" s="51">
        <f t="shared" si="259"/>
        <v>270.11098799999996</v>
      </c>
      <c r="AX169" s="51">
        <f t="shared" si="260"/>
        <v>0</v>
      </c>
      <c r="AY169" s="51">
        <f t="shared" si="261"/>
        <v>0</v>
      </c>
      <c r="AZ169" s="51">
        <f t="shared" si="227"/>
        <v>0</v>
      </c>
      <c r="BA169" s="51">
        <f t="shared" si="262"/>
        <v>0</v>
      </c>
      <c r="BB169" s="51">
        <f t="shared" si="242"/>
        <v>1620.6659279999994</v>
      </c>
      <c r="BC169" s="52">
        <f t="shared" si="224"/>
        <v>16494.777667199996</v>
      </c>
      <c r="BD169" s="52">
        <f t="shared" si="235"/>
        <v>59369.537667199991</v>
      </c>
    </row>
    <row r="170" spans="1:56" ht="45" x14ac:dyDescent="0.25">
      <c r="A170" s="35" t="s">
        <v>510</v>
      </c>
      <c r="B170" s="36">
        <v>1</v>
      </c>
      <c r="C170" s="37">
        <v>20</v>
      </c>
      <c r="D170" s="38" t="s">
        <v>511</v>
      </c>
      <c r="E170" s="17">
        <v>4</v>
      </c>
      <c r="F170" s="39" t="str">
        <f t="shared" si="230"/>
        <v>SEG</v>
      </c>
      <c r="G170" s="40" t="str">
        <f t="shared" si="238"/>
        <v>Seguridad Ciudadana</v>
      </c>
      <c r="H170" s="40" t="str">
        <f t="shared" si="239"/>
        <v>Seguridad Ciudadana</v>
      </c>
      <c r="I170" s="40" t="str">
        <f t="shared" si="237"/>
        <v>Seguridad Ciudadana</v>
      </c>
      <c r="J170" s="41" t="s">
        <v>506</v>
      </c>
      <c r="K170" s="42" t="s">
        <v>84</v>
      </c>
      <c r="L170" s="42" t="s">
        <v>58</v>
      </c>
      <c r="M170" s="42" t="s">
        <v>497</v>
      </c>
      <c r="N170" s="42" t="s">
        <v>86</v>
      </c>
      <c r="O170" s="85" t="s">
        <v>498</v>
      </c>
      <c r="P170" s="43"/>
      <c r="Q170" s="42"/>
      <c r="R170" s="70"/>
      <c r="S170" s="45" t="s">
        <v>61</v>
      </c>
      <c r="T170" s="42" t="s">
        <v>62</v>
      </c>
      <c r="U170" s="42"/>
      <c r="V170" s="42" t="s">
        <v>119</v>
      </c>
      <c r="W170" s="71">
        <v>22</v>
      </c>
      <c r="X170" s="71">
        <v>22</v>
      </c>
      <c r="Y170" s="42" t="str">
        <f t="shared" si="193"/>
        <v>C1</v>
      </c>
      <c r="Z170" s="47">
        <v>17939.8</v>
      </c>
      <c r="AA170" s="47"/>
      <c r="AB170" s="48">
        <v>0</v>
      </c>
      <c r="AC170" s="42">
        <v>7</v>
      </c>
      <c r="AD170" s="49">
        <v>0</v>
      </c>
      <c r="AE170" s="50" t="s">
        <v>500</v>
      </c>
      <c r="AF170" s="51">
        <f t="shared" si="249"/>
        <v>10287.6</v>
      </c>
      <c r="AG170" s="51">
        <f t="shared" si="263"/>
        <v>2635.5</v>
      </c>
      <c r="AH170" s="51">
        <f t="shared" si="250"/>
        <v>3075.17</v>
      </c>
      <c r="AI170" s="52">
        <f t="shared" si="231"/>
        <v>15998.27</v>
      </c>
      <c r="AJ170" s="51">
        <f t="shared" si="251"/>
        <v>7284.64</v>
      </c>
      <c r="AK170" s="51">
        <f t="shared" si="236"/>
        <v>17939.8</v>
      </c>
      <c r="AL170" s="32">
        <f t="shared" si="145"/>
        <v>0</v>
      </c>
      <c r="AM170" s="51">
        <f t="shared" si="252"/>
        <v>1652.05</v>
      </c>
      <c r="AN170" s="51">
        <f t="shared" si="253"/>
        <v>0</v>
      </c>
      <c r="AO170" s="51">
        <f t="shared" si="254"/>
        <v>0</v>
      </c>
      <c r="AP170" s="51">
        <f t="shared" si="241"/>
        <v>0</v>
      </c>
      <c r="AQ170" s="51">
        <f t="shared" si="255"/>
        <v>0</v>
      </c>
      <c r="AR170" s="52">
        <f t="shared" si="256"/>
        <v>26876.489999999998</v>
      </c>
      <c r="AS170" s="52">
        <f t="shared" si="226"/>
        <v>42874.759999999995</v>
      </c>
      <c r="AT170" s="52">
        <f t="shared" si="233"/>
        <v>3751.5414999999994</v>
      </c>
      <c r="AU170" s="51">
        <f t="shared" si="257"/>
        <v>14604.000751199997</v>
      </c>
      <c r="AV170" s="51">
        <f t="shared" si="258"/>
        <v>0</v>
      </c>
      <c r="AW170" s="51">
        <f t="shared" si="259"/>
        <v>270.11098799999996</v>
      </c>
      <c r="AX170" s="51">
        <f t="shared" si="260"/>
        <v>0</v>
      </c>
      <c r="AY170" s="51">
        <f t="shared" si="261"/>
        <v>0</v>
      </c>
      <c r="AZ170" s="51">
        <f t="shared" si="227"/>
        <v>0</v>
      </c>
      <c r="BA170" s="51">
        <f t="shared" si="262"/>
        <v>0</v>
      </c>
      <c r="BB170" s="51">
        <f t="shared" si="242"/>
        <v>1620.6659279999994</v>
      </c>
      <c r="BC170" s="52">
        <f t="shared" si="224"/>
        <v>16494.777667199996</v>
      </c>
      <c r="BD170" s="52">
        <f t="shared" si="235"/>
        <v>59369.537667199991</v>
      </c>
    </row>
    <row r="171" spans="1:56" ht="45" x14ac:dyDescent="0.25">
      <c r="A171" s="35" t="s">
        <v>512</v>
      </c>
      <c r="B171" s="36">
        <v>1</v>
      </c>
      <c r="C171" s="37">
        <v>20</v>
      </c>
      <c r="D171" s="38" t="s">
        <v>513</v>
      </c>
      <c r="E171" s="17">
        <v>4</v>
      </c>
      <c r="F171" s="39" t="str">
        <f t="shared" si="230"/>
        <v>SEG</v>
      </c>
      <c r="G171" s="40" t="str">
        <f t="shared" si="238"/>
        <v>Seguridad Ciudadana</v>
      </c>
      <c r="H171" s="40" t="str">
        <f t="shared" si="239"/>
        <v>Seguridad Ciudadana</v>
      </c>
      <c r="I171" s="40" t="str">
        <f t="shared" si="237"/>
        <v>Seguridad Ciudadana</v>
      </c>
      <c r="J171" s="41" t="s">
        <v>506</v>
      </c>
      <c r="K171" s="42" t="s">
        <v>84</v>
      </c>
      <c r="L171" s="42" t="s">
        <v>58</v>
      </c>
      <c r="M171" s="42" t="s">
        <v>497</v>
      </c>
      <c r="N171" s="42" t="s">
        <v>86</v>
      </c>
      <c r="O171" s="85" t="s">
        <v>498</v>
      </c>
      <c r="P171" s="43"/>
      <c r="Q171" s="42"/>
      <c r="R171" s="70"/>
      <c r="S171" s="45" t="s">
        <v>61</v>
      </c>
      <c r="T171" s="42" t="s">
        <v>62</v>
      </c>
      <c r="U171" s="42"/>
      <c r="V171" s="42" t="s">
        <v>119</v>
      </c>
      <c r="W171" s="71">
        <v>22</v>
      </c>
      <c r="X171" s="71">
        <v>22</v>
      </c>
      <c r="Y171" s="42" t="str">
        <f t="shared" si="193"/>
        <v>C1</v>
      </c>
      <c r="Z171" s="47">
        <v>17939.8</v>
      </c>
      <c r="AA171" s="47"/>
      <c r="AB171" s="48">
        <v>0</v>
      </c>
      <c r="AC171" s="42">
        <v>8</v>
      </c>
      <c r="AD171" s="49">
        <v>0</v>
      </c>
      <c r="AE171" s="50" t="s">
        <v>500</v>
      </c>
      <c r="AF171" s="51">
        <f t="shared" si="249"/>
        <v>10287.6</v>
      </c>
      <c r="AG171" s="51">
        <f t="shared" si="263"/>
        <v>3012</v>
      </c>
      <c r="AH171" s="51">
        <f t="shared" si="250"/>
        <v>3129.33</v>
      </c>
      <c r="AI171" s="52">
        <f t="shared" si="231"/>
        <v>16428.93</v>
      </c>
      <c r="AJ171" s="51">
        <f t="shared" si="251"/>
        <v>7284.64</v>
      </c>
      <c r="AK171" s="51">
        <f t="shared" si="236"/>
        <v>17939.8</v>
      </c>
      <c r="AL171" s="32">
        <f t="shared" si="145"/>
        <v>0</v>
      </c>
      <c r="AM171" s="51">
        <f t="shared" si="252"/>
        <v>1652.05</v>
      </c>
      <c r="AN171" s="51">
        <f t="shared" si="253"/>
        <v>0</v>
      </c>
      <c r="AO171" s="51">
        <f t="shared" si="254"/>
        <v>0</v>
      </c>
      <c r="AP171" s="51">
        <f t="shared" si="241"/>
        <v>0</v>
      </c>
      <c r="AQ171" s="51">
        <f t="shared" si="255"/>
        <v>0</v>
      </c>
      <c r="AR171" s="52">
        <f t="shared" si="256"/>
        <v>26876.489999999998</v>
      </c>
      <c r="AS171" s="52">
        <f t="shared" si="226"/>
        <v>43305.42</v>
      </c>
      <c r="AT171" s="52">
        <f t="shared" si="233"/>
        <v>3789.2242500000002</v>
      </c>
      <c r="AU171" s="51">
        <f t="shared" si="257"/>
        <v>14750.692160400002</v>
      </c>
      <c r="AV171" s="51">
        <f t="shared" si="258"/>
        <v>0</v>
      </c>
      <c r="AW171" s="51">
        <f t="shared" si="259"/>
        <v>272.82414600000004</v>
      </c>
      <c r="AX171" s="51">
        <f t="shared" si="260"/>
        <v>0</v>
      </c>
      <c r="AY171" s="51">
        <f t="shared" si="261"/>
        <v>0</v>
      </c>
      <c r="AZ171" s="51">
        <f t="shared" si="227"/>
        <v>0</v>
      </c>
      <c r="BA171" s="51">
        <f t="shared" si="262"/>
        <v>0</v>
      </c>
      <c r="BB171" s="51">
        <f t="shared" si="242"/>
        <v>1636.944876</v>
      </c>
      <c r="BC171" s="52">
        <f t="shared" si="224"/>
        <v>16660.461182400002</v>
      </c>
      <c r="BD171" s="52">
        <f t="shared" si="235"/>
        <v>59965.8811824</v>
      </c>
    </row>
    <row r="172" spans="1:56" ht="45" x14ac:dyDescent="0.25">
      <c r="A172" s="35" t="s">
        <v>514</v>
      </c>
      <c r="B172" s="36">
        <v>1</v>
      </c>
      <c r="C172" s="37">
        <v>20</v>
      </c>
      <c r="D172" s="54" t="s">
        <v>132</v>
      </c>
      <c r="E172" s="17">
        <v>4</v>
      </c>
      <c r="F172" s="39" t="str">
        <f t="shared" si="230"/>
        <v>SEG</v>
      </c>
      <c r="G172" s="40" t="str">
        <f t="shared" si="238"/>
        <v>Seguridad Ciudadana</v>
      </c>
      <c r="H172" s="40" t="str">
        <f t="shared" si="239"/>
        <v>Seguridad Ciudadana</v>
      </c>
      <c r="I172" s="40" t="str">
        <f t="shared" si="237"/>
        <v>Seguridad Ciudadana</v>
      </c>
      <c r="J172" s="41" t="s">
        <v>506</v>
      </c>
      <c r="K172" s="42" t="s">
        <v>84</v>
      </c>
      <c r="L172" s="42" t="s">
        <v>58</v>
      </c>
      <c r="M172" s="42" t="s">
        <v>497</v>
      </c>
      <c r="N172" s="42" t="s">
        <v>86</v>
      </c>
      <c r="O172" s="85" t="s">
        <v>498</v>
      </c>
      <c r="P172" s="43"/>
      <c r="Q172" s="42"/>
      <c r="R172" s="70"/>
      <c r="S172" s="45" t="s">
        <v>61</v>
      </c>
      <c r="T172" s="42" t="s">
        <v>92</v>
      </c>
      <c r="U172" s="42"/>
      <c r="V172" s="42" t="s">
        <v>119</v>
      </c>
      <c r="W172" s="71">
        <v>22</v>
      </c>
      <c r="X172" s="71">
        <v>22</v>
      </c>
      <c r="Y172" s="42" t="str">
        <f t="shared" si="193"/>
        <v>C1</v>
      </c>
      <c r="Z172" s="47">
        <v>17939.8</v>
      </c>
      <c r="AA172" s="47"/>
      <c r="AB172" s="48">
        <v>0</v>
      </c>
      <c r="AC172" s="42"/>
      <c r="AD172" s="49">
        <v>0</v>
      </c>
      <c r="AE172" s="50" t="s">
        <v>500</v>
      </c>
      <c r="AF172" s="51">
        <f t="shared" ref="AF172" si="264">IF(L172&lt;&gt;"",IF(L172="F",VLOOKUP(GRUPO,DATABASICAS,2,FALSE),VLOOKUP(GRUPO,LABORAL,3,FALSE)),0)</f>
        <v>10287.6</v>
      </c>
      <c r="AG172" s="51">
        <f t="shared" si="263"/>
        <v>0</v>
      </c>
      <c r="AH172" s="51">
        <f t="shared" ref="AH172" si="265">IF(L172&lt;&gt;"",IF(L172="F",(VLOOKUP(Y172,EXTRA,2)+VLOOKUP(Y172,EXTRA,3)*AC172)*2+VLOOKUP(X172,DATADESTINO,3),VLOOKUP(V172,LABORAL,8)),0)</f>
        <v>2696.05</v>
      </c>
      <c r="AI172" s="52">
        <f t="shared" ref="AI172" si="266">SUM(AF172:AH172)*B172+IF(B172=0,0.01,0)</f>
        <v>12983.650000000001</v>
      </c>
      <c r="AJ172" s="51">
        <f t="shared" ref="AJ172" si="267">IF(L172&lt;&gt;"",IF(L172="F",VLOOKUP(NIVEL,DATADESTINO,2,FALSE),0),0)</f>
        <v>7284.64</v>
      </c>
      <c r="AK172" s="51">
        <f t="shared" si="236"/>
        <v>17939.8</v>
      </c>
      <c r="AL172" s="32">
        <f t="shared" ref="AL172:AL235" si="268">IF(L172&lt;&gt;"",AA172,0)*B172</f>
        <v>0</v>
      </c>
      <c r="AM172" s="51">
        <f t="shared" ref="AM172" si="269">IF(L172&lt;&gt;"",IF(L172="F",VLOOKUP(GRUPO,DATABASICAS,4,FALSE),0),0)</f>
        <v>1652.05</v>
      </c>
      <c r="AN172" s="51">
        <f t="shared" ref="AN172" si="270">IF(L172&lt;&gt;"",IF(L172="L",VLOOKUP(V172,LABORAL,5),0),0)</f>
        <v>0</v>
      </c>
      <c r="AO172" s="51">
        <f t="shared" ref="AO172" si="271">IF(L172&lt;&gt;"",IF(L172="L",VLOOKUP(V172,LABORAL,6),0),0)</f>
        <v>0</v>
      </c>
      <c r="AP172" s="51">
        <f t="shared" si="241"/>
        <v>0</v>
      </c>
      <c r="AQ172" s="51">
        <f t="shared" ref="AQ172" si="272">IF(L172&lt;&gt;"",IF(L172="L",VLOOKUP(V172,LABORAL,7),0),0)</f>
        <v>0</v>
      </c>
      <c r="AR172" s="52">
        <f t="shared" si="256"/>
        <v>26876.489999999998</v>
      </c>
      <c r="AS172" s="52">
        <f t="shared" si="226"/>
        <v>39860.14</v>
      </c>
      <c r="AT172" s="52">
        <f t="shared" ref="AT172" si="273">IF(AS172/12&gt;DATABASEMAXIMA,DATABASEMAXIMA,AS172/12*1.05)</f>
        <v>3487.7622500000002</v>
      </c>
      <c r="AU172" s="51">
        <f t="shared" ref="AU172" si="274">IF(L172&lt;&gt;"",IF(L172="F",VLOOKUP(M172,SSFUNCIONARIOS,4,FALSE)*AT172*12,VLOOKUP(M172,SSLABORAL,4,FALSE)*AT172*12),0)</f>
        <v>13577.160886800004</v>
      </c>
      <c r="AV172" s="51">
        <f t="shared" ref="AV172" si="275">IF(L172&lt;&gt;"",IF(L172="F",VLOOKUP(M172,SSFUNCIONARIOS,5,FALSE)*AT172*12,VLOOKUP(M172,SSLABORAL,5,FALSE)*AT172*12),0)</f>
        <v>0</v>
      </c>
      <c r="AW172" s="51">
        <f t="shared" ref="AW172" si="276">IF(L172&lt;&gt;"",IF(L172="F",VLOOKUP(M172,SSFUNCIONARIOS,6,FALSE)*AT172*12,VLOOKUP(M172,SSLABORAL,6,FALSE)*AT172*12),0)</f>
        <v>251.11888200000004</v>
      </c>
      <c r="AX172" s="51">
        <f t="shared" ref="AX172" si="277">IF(L172="L",VLOOKUP(M172,SSLABORAL,7)*AT172*12,0)</f>
        <v>0</v>
      </c>
      <c r="AY172" s="51">
        <f t="shared" ref="AY172" si="278">IF(L172="F",VLOOKUP(M172,SSFUNCIONARIOS,7)*AU172*-1,0)</f>
        <v>0</v>
      </c>
      <c r="AZ172" s="51">
        <f t="shared" si="227"/>
        <v>0</v>
      </c>
      <c r="BA172" s="51">
        <f t="shared" ref="BA172" si="279">IF(L172="F",VLOOKUP(M172,SSFUNCIONARIOS,8)*AT172*12,0)</f>
        <v>0</v>
      </c>
      <c r="BB172" s="51">
        <f t="shared" ref="BB172" si="280">IF(L172&lt;&gt;"",VLOOKUP(AE172,EPIGRAFES,3,FALSE)*AT172*12,0)</f>
        <v>1506.7132919999999</v>
      </c>
      <c r="BC172" s="52">
        <f t="shared" si="224"/>
        <v>15334.993060800005</v>
      </c>
      <c r="BD172" s="52">
        <f t="shared" si="235"/>
        <v>55195.133060800006</v>
      </c>
    </row>
    <row r="173" spans="1:56" ht="45" x14ac:dyDescent="0.25">
      <c r="A173" s="35" t="s">
        <v>515</v>
      </c>
      <c r="B173" s="36">
        <v>1</v>
      </c>
      <c r="C173" s="37">
        <v>20</v>
      </c>
      <c r="D173" s="54" t="s">
        <v>132</v>
      </c>
      <c r="E173" s="17">
        <v>4</v>
      </c>
      <c r="F173" s="39" t="str">
        <f t="shared" si="230"/>
        <v>SEG</v>
      </c>
      <c r="G173" s="40" t="str">
        <f t="shared" si="238"/>
        <v>Seguridad Ciudadana</v>
      </c>
      <c r="H173" s="40" t="str">
        <f t="shared" si="239"/>
        <v>Seguridad Ciudadana</v>
      </c>
      <c r="I173" s="40" t="str">
        <f t="shared" si="237"/>
        <v>Seguridad Ciudadana</v>
      </c>
      <c r="J173" s="41" t="s">
        <v>516</v>
      </c>
      <c r="K173" s="42" t="s">
        <v>84</v>
      </c>
      <c r="L173" s="42" t="s">
        <v>58</v>
      </c>
      <c r="M173" s="42" t="s">
        <v>497</v>
      </c>
      <c r="N173" s="42" t="s">
        <v>86</v>
      </c>
      <c r="O173" s="85" t="s">
        <v>498</v>
      </c>
      <c r="P173" s="43"/>
      <c r="Q173" s="42"/>
      <c r="R173" s="70"/>
      <c r="S173" s="45" t="s">
        <v>61</v>
      </c>
      <c r="T173" s="42" t="s">
        <v>92</v>
      </c>
      <c r="U173" s="42"/>
      <c r="V173" s="42" t="s">
        <v>119</v>
      </c>
      <c r="W173" s="71">
        <v>18</v>
      </c>
      <c r="X173" s="71">
        <v>18</v>
      </c>
      <c r="Y173" s="42" t="str">
        <f t="shared" si="193"/>
        <v>C1</v>
      </c>
      <c r="Z173" s="123">
        <v>14473.58</v>
      </c>
      <c r="AA173" s="123"/>
      <c r="AB173" s="48">
        <v>0</v>
      </c>
      <c r="AC173" s="42"/>
      <c r="AD173" s="49">
        <v>0</v>
      </c>
      <c r="AE173" s="50" t="s">
        <v>500</v>
      </c>
      <c r="AF173" s="51">
        <f t="shared" si="249"/>
        <v>10287.6</v>
      </c>
      <c r="AG173" s="51">
        <f t="shared" si="263"/>
        <v>0</v>
      </c>
      <c r="AH173" s="51">
        <f t="shared" si="250"/>
        <v>2422.12</v>
      </c>
      <c r="AI173" s="52">
        <f t="shared" si="231"/>
        <v>12709.720000000001</v>
      </c>
      <c r="AJ173" s="51">
        <f t="shared" si="251"/>
        <v>5641.05</v>
      </c>
      <c r="AK173" s="51">
        <f t="shared" si="236"/>
        <v>14473.58</v>
      </c>
      <c r="AL173" s="32">
        <f t="shared" si="268"/>
        <v>0</v>
      </c>
      <c r="AM173" s="51">
        <f t="shared" si="252"/>
        <v>1652.05</v>
      </c>
      <c r="AN173" s="51">
        <f t="shared" si="253"/>
        <v>0</v>
      </c>
      <c r="AO173" s="51">
        <f t="shared" si="254"/>
        <v>0</v>
      </c>
      <c r="AP173" s="51">
        <f t="shared" si="241"/>
        <v>0</v>
      </c>
      <c r="AQ173" s="51">
        <f t="shared" si="255"/>
        <v>0</v>
      </c>
      <c r="AR173" s="52">
        <f t="shared" si="256"/>
        <v>21766.68</v>
      </c>
      <c r="AS173" s="52">
        <f t="shared" si="226"/>
        <v>34476.400000000001</v>
      </c>
      <c r="AT173" s="52">
        <f t="shared" si="233"/>
        <v>3016.6849999999999</v>
      </c>
      <c r="AU173" s="51">
        <f t="shared" si="257"/>
        <v>11743.351368</v>
      </c>
      <c r="AV173" s="51">
        <f t="shared" si="258"/>
        <v>0</v>
      </c>
      <c r="AW173" s="51">
        <f t="shared" si="259"/>
        <v>217.20132000000001</v>
      </c>
      <c r="AX173" s="51">
        <f t="shared" si="260"/>
        <v>0</v>
      </c>
      <c r="AY173" s="51">
        <f t="shared" si="261"/>
        <v>0</v>
      </c>
      <c r="AZ173" s="51">
        <f t="shared" si="227"/>
        <v>0</v>
      </c>
      <c r="BA173" s="51">
        <f t="shared" si="262"/>
        <v>0</v>
      </c>
      <c r="BB173" s="51">
        <f t="shared" si="242"/>
        <v>1303.2079199999998</v>
      </c>
      <c r="BC173" s="52">
        <f t="shared" si="224"/>
        <v>13263.760608000001</v>
      </c>
      <c r="BD173" s="52">
        <f t="shared" si="235"/>
        <v>47740.160608000006</v>
      </c>
    </row>
    <row r="174" spans="1:56" ht="45" x14ac:dyDescent="0.25">
      <c r="A174" s="35" t="s">
        <v>517</v>
      </c>
      <c r="B174" s="36">
        <v>1</v>
      </c>
      <c r="C174" s="37">
        <v>20</v>
      </c>
      <c r="D174" s="38" t="s">
        <v>518</v>
      </c>
      <c r="E174" s="17">
        <v>4</v>
      </c>
      <c r="F174" s="39" t="str">
        <f t="shared" si="230"/>
        <v>SEG</v>
      </c>
      <c r="G174" s="40" t="str">
        <f t="shared" si="238"/>
        <v>Seguridad Ciudadana</v>
      </c>
      <c r="H174" s="40" t="str">
        <f t="shared" si="239"/>
        <v>Seguridad Ciudadana</v>
      </c>
      <c r="I174" s="40" t="str">
        <f t="shared" si="237"/>
        <v>Seguridad Ciudadana</v>
      </c>
      <c r="J174" s="41" t="s">
        <v>516</v>
      </c>
      <c r="K174" s="42" t="s">
        <v>84</v>
      </c>
      <c r="L174" s="42" t="s">
        <v>58</v>
      </c>
      <c r="M174" s="42" t="s">
        <v>497</v>
      </c>
      <c r="N174" s="42" t="s">
        <v>86</v>
      </c>
      <c r="O174" s="85" t="s">
        <v>498</v>
      </c>
      <c r="P174" s="43">
        <v>32799</v>
      </c>
      <c r="Q174" s="42"/>
      <c r="R174" s="70"/>
      <c r="S174" s="45" t="s">
        <v>61</v>
      </c>
      <c r="T174" s="42" t="s">
        <v>62</v>
      </c>
      <c r="U174" s="42"/>
      <c r="V174" s="42" t="s">
        <v>119</v>
      </c>
      <c r="W174" s="71">
        <v>20</v>
      </c>
      <c r="X174" s="71">
        <v>20</v>
      </c>
      <c r="Y174" s="42" t="str">
        <f t="shared" si="193"/>
        <v>C1</v>
      </c>
      <c r="Z174" s="123">
        <v>14473.58</v>
      </c>
      <c r="AA174" s="123"/>
      <c r="AB174" s="48">
        <v>0</v>
      </c>
      <c r="AC174" s="42">
        <v>13</v>
      </c>
      <c r="AD174" s="49">
        <v>0</v>
      </c>
      <c r="AE174" s="50" t="s">
        <v>500</v>
      </c>
      <c r="AF174" s="51">
        <f t="shared" si="249"/>
        <v>10287.6</v>
      </c>
      <c r="AG174" s="51">
        <f t="shared" si="263"/>
        <v>4894.5</v>
      </c>
      <c r="AH174" s="51">
        <f t="shared" si="250"/>
        <v>3233.1099999999997</v>
      </c>
      <c r="AI174" s="52">
        <f t="shared" si="231"/>
        <v>18415.21</v>
      </c>
      <c r="AJ174" s="51">
        <f t="shared" si="251"/>
        <v>6282.55</v>
      </c>
      <c r="AK174" s="51">
        <f t="shared" si="236"/>
        <v>14473.58</v>
      </c>
      <c r="AL174" s="32">
        <f t="shared" si="268"/>
        <v>0</v>
      </c>
      <c r="AM174" s="51">
        <f t="shared" si="252"/>
        <v>1652.05</v>
      </c>
      <c r="AN174" s="51">
        <f t="shared" si="253"/>
        <v>0</v>
      </c>
      <c r="AO174" s="51">
        <f t="shared" si="254"/>
        <v>0</v>
      </c>
      <c r="AP174" s="51">
        <f t="shared" si="241"/>
        <v>0</v>
      </c>
      <c r="AQ174" s="51">
        <f t="shared" si="255"/>
        <v>0</v>
      </c>
      <c r="AR174" s="52">
        <f t="shared" si="256"/>
        <v>22408.18</v>
      </c>
      <c r="AS174" s="52">
        <f t="shared" si="226"/>
        <v>40823.39</v>
      </c>
      <c r="AT174" s="52">
        <f t="shared" si="233"/>
        <v>3572.0466250000004</v>
      </c>
      <c r="AU174" s="51">
        <f t="shared" si="257"/>
        <v>13905.263101800003</v>
      </c>
      <c r="AV174" s="51">
        <f t="shared" si="258"/>
        <v>0</v>
      </c>
      <c r="AW174" s="51">
        <f t="shared" si="259"/>
        <v>257.18735700000002</v>
      </c>
      <c r="AX174" s="51">
        <f t="shared" si="260"/>
        <v>0</v>
      </c>
      <c r="AY174" s="51">
        <f t="shared" si="261"/>
        <v>0</v>
      </c>
      <c r="AZ174" s="51">
        <f t="shared" si="227"/>
        <v>0</v>
      </c>
      <c r="BA174" s="51">
        <f t="shared" si="262"/>
        <v>0</v>
      </c>
      <c r="BB174" s="51">
        <f t="shared" si="242"/>
        <v>1543.1241420000001</v>
      </c>
      <c r="BC174" s="52">
        <f t="shared" si="224"/>
        <v>15705.574600800004</v>
      </c>
      <c r="BD174" s="52">
        <f t="shared" si="235"/>
        <v>56528.964600800005</v>
      </c>
    </row>
    <row r="175" spans="1:56" ht="45" x14ac:dyDescent="0.25">
      <c r="A175" s="35" t="s">
        <v>519</v>
      </c>
      <c r="B175" s="129">
        <v>1</v>
      </c>
      <c r="C175" s="37">
        <v>20</v>
      </c>
      <c r="D175" s="38" t="s">
        <v>520</v>
      </c>
      <c r="E175" s="17">
        <v>4</v>
      </c>
      <c r="F175" s="39" t="str">
        <f t="shared" si="230"/>
        <v>SEG</v>
      </c>
      <c r="G175" s="40" t="str">
        <f t="shared" si="238"/>
        <v>Seguridad Ciudadana</v>
      </c>
      <c r="H175" s="40" t="str">
        <f t="shared" si="239"/>
        <v>Seguridad Ciudadana</v>
      </c>
      <c r="I175" s="40" t="str">
        <f t="shared" si="237"/>
        <v>Seguridad Ciudadana</v>
      </c>
      <c r="J175" s="41" t="s">
        <v>516</v>
      </c>
      <c r="K175" s="42" t="s">
        <v>84</v>
      </c>
      <c r="L175" s="42" t="s">
        <v>58</v>
      </c>
      <c r="M175" s="42" t="s">
        <v>497</v>
      </c>
      <c r="N175" s="42" t="s">
        <v>86</v>
      </c>
      <c r="O175" s="85" t="s">
        <v>498</v>
      </c>
      <c r="P175" s="43">
        <v>37106</v>
      </c>
      <c r="Q175" s="42"/>
      <c r="R175" s="70"/>
      <c r="S175" s="45" t="s">
        <v>61</v>
      </c>
      <c r="T175" s="42" t="s">
        <v>62</v>
      </c>
      <c r="U175" s="42"/>
      <c r="V175" s="42" t="s">
        <v>119</v>
      </c>
      <c r="W175" s="71">
        <v>20</v>
      </c>
      <c r="X175" s="71">
        <v>20</v>
      </c>
      <c r="Y175" s="42" t="str">
        <f t="shared" si="193"/>
        <v>C1</v>
      </c>
      <c r="Z175" s="123">
        <v>14473.58</v>
      </c>
      <c r="AA175" s="123"/>
      <c r="AB175" s="48">
        <v>0</v>
      </c>
      <c r="AC175" s="42">
        <v>7</v>
      </c>
      <c r="AD175" s="49">
        <v>0</v>
      </c>
      <c r="AE175" s="50" t="s">
        <v>500</v>
      </c>
      <c r="AF175" s="51">
        <f t="shared" si="249"/>
        <v>10287.6</v>
      </c>
      <c r="AG175" s="51">
        <f t="shared" si="263"/>
        <v>2635.5</v>
      </c>
      <c r="AH175" s="51">
        <f t="shared" si="250"/>
        <v>2908.1499999999996</v>
      </c>
      <c r="AI175" s="52">
        <f t="shared" si="231"/>
        <v>15831.25</v>
      </c>
      <c r="AJ175" s="51">
        <f t="shared" si="251"/>
        <v>6282.55</v>
      </c>
      <c r="AK175" s="51">
        <f t="shared" si="236"/>
        <v>14473.58</v>
      </c>
      <c r="AL175" s="32">
        <f t="shared" si="268"/>
        <v>0</v>
      </c>
      <c r="AM175" s="51">
        <f t="shared" si="252"/>
        <v>1652.05</v>
      </c>
      <c r="AN175" s="51">
        <f t="shared" si="253"/>
        <v>0</v>
      </c>
      <c r="AO175" s="51">
        <f t="shared" si="254"/>
        <v>0</v>
      </c>
      <c r="AP175" s="51">
        <f t="shared" si="241"/>
        <v>0</v>
      </c>
      <c r="AQ175" s="51">
        <f t="shared" si="255"/>
        <v>0</v>
      </c>
      <c r="AR175" s="52">
        <f t="shared" si="256"/>
        <v>22408.18</v>
      </c>
      <c r="AS175" s="52">
        <f t="shared" si="226"/>
        <v>38239.43</v>
      </c>
      <c r="AT175" s="52">
        <f t="shared" si="233"/>
        <v>3345.9501250000003</v>
      </c>
      <c r="AU175" s="51">
        <f t="shared" si="257"/>
        <v>13025.114646600003</v>
      </c>
      <c r="AV175" s="51">
        <f t="shared" si="258"/>
        <v>0</v>
      </c>
      <c r="AW175" s="51">
        <f t="shared" si="259"/>
        <v>240.90840900000003</v>
      </c>
      <c r="AX175" s="51">
        <f t="shared" si="260"/>
        <v>0</v>
      </c>
      <c r="AY175" s="51">
        <f t="shared" si="261"/>
        <v>0</v>
      </c>
      <c r="AZ175" s="51">
        <f t="shared" si="227"/>
        <v>0</v>
      </c>
      <c r="BA175" s="51">
        <f t="shared" si="262"/>
        <v>0</v>
      </c>
      <c r="BB175" s="51">
        <f t="shared" si="242"/>
        <v>1445.450454</v>
      </c>
      <c r="BC175" s="52">
        <f t="shared" si="224"/>
        <v>14711.473509600002</v>
      </c>
      <c r="BD175" s="52">
        <f t="shared" si="235"/>
        <v>52950.903509600001</v>
      </c>
    </row>
    <row r="176" spans="1:56" ht="45" x14ac:dyDescent="0.25">
      <c r="A176" s="35" t="s">
        <v>521</v>
      </c>
      <c r="B176" s="36">
        <v>1</v>
      </c>
      <c r="C176" s="37">
        <v>20</v>
      </c>
      <c r="D176" s="130" t="s">
        <v>522</v>
      </c>
      <c r="E176" s="17">
        <v>4</v>
      </c>
      <c r="F176" s="39" t="str">
        <f t="shared" si="230"/>
        <v>SEG</v>
      </c>
      <c r="G176" s="40" t="str">
        <f t="shared" si="238"/>
        <v>Seguridad Ciudadana</v>
      </c>
      <c r="H176" s="40" t="str">
        <f t="shared" si="239"/>
        <v>Seguridad Ciudadana</v>
      </c>
      <c r="I176" s="40" t="str">
        <f t="shared" si="237"/>
        <v>Seguridad Ciudadana</v>
      </c>
      <c r="J176" s="41" t="s">
        <v>516</v>
      </c>
      <c r="K176" s="42" t="s">
        <v>84</v>
      </c>
      <c r="L176" s="42" t="s">
        <v>58</v>
      </c>
      <c r="M176" s="42" t="s">
        <v>497</v>
      </c>
      <c r="N176" s="42" t="s">
        <v>86</v>
      </c>
      <c r="O176" s="85" t="s">
        <v>498</v>
      </c>
      <c r="P176" s="43"/>
      <c r="Q176" s="42"/>
      <c r="R176" s="70"/>
      <c r="S176" s="45" t="s">
        <v>61</v>
      </c>
      <c r="T176" s="42" t="s">
        <v>62</v>
      </c>
      <c r="U176" s="42"/>
      <c r="V176" s="42" t="s">
        <v>119</v>
      </c>
      <c r="W176" s="71">
        <v>20</v>
      </c>
      <c r="X176" s="71">
        <v>20</v>
      </c>
      <c r="Y176" s="42" t="str">
        <f t="shared" si="193"/>
        <v>C1</v>
      </c>
      <c r="Z176" s="123">
        <v>14473.58</v>
      </c>
      <c r="AA176" s="123"/>
      <c r="AB176" s="48">
        <v>0</v>
      </c>
      <c r="AC176" s="42">
        <v>1</v>
      </c>
      <c r="AD176" s="49">
        <v>0</v>
      </c>
      <c r="AE176" s="50" t="s">
        <v>500</v>
      </c>
      <c r="AF176" s="51">
        <f t="shared" si="249"/>
        <v>10287.6</v>
      </c>
      <c r="AG176" s="51">
        <f t="shared" si="263"/>
        <v>376.5</v>
      </c>
      <c r="AH176" s="51">
        <f t="shared" si="250"/>
        <v>2583.19</v>
      </c>
      <c r="AI176" s="52">
        <f t="shared" si="231"/>
        <v>13247.29</v>
      </c>
      <c r="AJ176" s="51">
        <f t="shared" si="251"/>
        <v>6282.55</v>
      </c>
      <c r="AK176" s="51">
        <f t="shared" si="236"/>
        <v>14473.58</v>
      </c>
      <c r="AL176" s="32">
        <f t="shared" si="268"/>
        <v>0</v>
      </c>
      <c r="AM176" s="51">
        <f t="shared" si="252"/>
        <v>1652.05</v>
      </c>
      <c r="AN176" s="51">
        <f t="shared" si="253"/>
        <v>0</v>
      </c>
      <c r="AO176" s="51">
        <f t="shared" si="254"/>
        <v>0</v>
      </c>
      <c r="AP176" s="51">
        <f t="shared" si="241"/>
        <v>0</v>
      </c>
      <c r="AQ176" s="51">
        <f t="shared" si="255"/>
        <v>0</v>
      </c>
      <c r="AR176" s="52">
        <f t="shared" si="256"/>
        <v>22408.18</v>
      </c>
      <c r="AS176" s="52">
        <f t="shared" si="226"/>
        <v>35655.47</v>
      </c>
      <c r="AT176" s="52">
        <f t="shared" si="233"/>
        <v>3119.8536250000002</v>
      </c>
      <c r="AU176" s="51">
        <f t="shared" si="257"/>
        <v>12144.966191400003</v>
      </c>
      <c r="AV176" s="51">
        <f t="shared" si="258"/>
        <v>0</v>
      </c>
      <c r="AW176" s="51">
        <f t="shared" si="259"/>
        <v>224.62946100000005</v>
      </c>
      <c r="AX176" s="51">
        <f t="shared" si="260"/>
        <v>0</v>
      </c>
      <c r="AY176" s="51">
        <f t="shared" si="261"/>
        <v>0</v>
      </c>
      <c r="AZ176" s="51">
        <f t="shared" si="227"/>
        <v>0</v>
      </c>
      <c r="BA176" s="51">
        <f t="shared" si="262"/>
        <v>0</v>
      </c>
      <c r="BB176" s="51">
        <f t="shared" si="242"/>
        <v>1347.776766</v>
      </c>
      <c r="BC176" s="52">
        <f t="shared" si="224"/>
        <v>13717.372418400002</v>
      </c>
      <c r="BD176" s="52">
        <f t="shared" si="235"/>
        <v>49372.842418400003</v>
      </c>
    </row>
    <row r="177" spans="1:56" ht="45" x14ac:dyDescent="0.25">
      <c r="A177" s="35" t="s">
        <v>523</v>
      </c>
      <c r="B177" s="36">
        <v>1</v>
      </c>
      <c r="C177" s="37">
        <v>20</v>
      </c>
      <c r="D177" s="130" t="s">
        <v>524</v>
      </c>
      <c r="E177" s="17">
        <v>4</v>
      </c>
      <c r="F177" s="39" t="str">
        <f t="shared" si="230"/>
        <v>SEG</v>
      </c>
      <c r="G177" s="40" t="str">
        <f t="shared" si="238"/>
        <v>Seguridad Ciudadana</v>
      </c>
      <c r="H177" s="40" t="str">
        <f t="shared" si="239"/>
        <v>Seguridad Ciudadana</v>
      </c>
      <c r="I177" s="40" t="str">
        <f t="shared" si="237"/>
        <v>Seguridad Ciudadana</v>
      </c>
      <c r="J177" s="41" t="s">
        <v>516</v>
      </c>
      <c r="K177" s="42" t="s">
        <v>84</v>
      </c>
      <c r="L177" s="42" t="s">
        <v>58</v>
      </c>
      <c r="M177" s="42" t="s">
        <v>497</v>
      </c>
      <c r="N177" s="42" t="s">
        <v>86</v>
      </c>
      <c r="O177" s="85" t="s">
        <v>498</v>
      </c>
      <c r="P177" s="43"/>
      <c r="Q177" s="42"/>
      <c r="R177" s="70"/>
      <c r="S177" s="45" t="s">
        <v>61</v>
      </c>
      <c r="T177" s="42" t="s">
        <v>62</v>
      </c>
      <c r="U177" s="42"/>
      <c r="V177" s="42" t="s">
        <v>119</v>
      </c>
      <c r="W177" s="71">
        <v>20</v>
      </c>
      <c r="X177" s="71">
        <v>20</v>
      </c>
      <c r="Y177" s="42" t="str">
        <f t="shared" si="193"/>
        <v>C1</v>
      </c>
      <c r="Z177" s="123">
        <v>14473.58</v>
      </c>
      <c r="AA177" s="123"/>
      <c r="AB177" s="48">
        <v>0</v>
      </c>
      <c r="AC177" s="42">
        <v>1</v>
      </c>
      <c r="AD177" s="49">
        <v>0</v>
      </c>
      <c r="AE177" s="50" t="s">
        <v>500</v>
      </c>
      <c r="AF177" s="51">
        <f t="shared" si="249"/>
        <v>10287.6</v>
      </c>
      <c r="AG177" s="51">
        <f t="shared" si="263"/>
        <v>376.5</v>
      </c>
      <c r="AH177" s="51">
        <f t="shared" si="250"/>
        <v>2583.19</v>
      </c>
      <c r="AI177" s="52">
        <f t="shared" si="231"/>
        <v>13247.29</v>
      </c>
      <c r="AJ177" s="51">
        <f t="shared" si="251"/>
        <v>6282.55</v>
      </c>
      <c r="AK177" s="51">
        <f t="shared" si="236"/>
        <v>14473.58</v>
      </c>
      <c r="AL177" s="32">
        <f t="shared" si="268"/>
        <v>0</v>
      </c>
      <c r="AM177" s="51">
        <f t="shared" si="252"/>
        <v>1652.05</v>
      </c>
      <c r="AN177" s="51">
        <f t="shared" si="253"/>
        <v>0</v>
      </c>
      <c r="AO177" s="51">
        <f t="shared" si="254"/>
        <v>0</v>
      </c>
      <c r="AP177" s="51">
        <f t="shared" si="241"/>
        <v>0</v>
      </c>
      <c r="AQ177" s="51">
        <f t="shared" si="255"/>
        <v>0</v>
      </c>
      <c r="AR177" s="52">
        <f t="shared" si="256"/>
        <v>22408.18</v>
      </c>
      <c r="AS177" s="52">
        <f t="shared" si="226"/>
        <v>35655.47</v>
      </c>
      <c r="AT177" s="52">
        <f t="shared" si="233"/>
        <v>3119.8536250000002</v>
      </c>
      <c r="AU177" s="51">
        <f t="shared" si="257"/>
        <v>12144.966191400003</v>
      </c>
      <c r="AV177" s="51">
        <f t="shared" si="258"/>
        <v>0</v>
      </c>
      <c r="AW177" s="51">
        <f t="shared" si="259"/>
        <v>224.62946100000005</v>
      </c>
      <c r="AX177" s="51">
        <f t="shared" si="260"/>
        <v>0</v>
      </c>
      <c r="AY177" s="51">
        <f t="shared" si="261"/>
        <v>0</v>
      </c>
      <c r="AZ177" s="51">
        <f t="shared" si="227"/>
        <v>0</v>
      </c>
      <c r="BA177" s="51">
        <f t="shared" si="262"/>
        <v>0</v>
      </c>
      <c r="BB177" s="51">
        <f t="shared" si="242"/>
        <v>1347.776766</v>
      </c>
      <c r="BC177" s="52">
        <f t="shared" si="224"/>
        <v>13717.372418400002</v>
      </c>
      <c r="BD177" s="52">
        <f t="shared" si="235"/>
        <v>49372.842418400003</v>
      </c>
    </row>
    <row r="178" spans="1:56" ht="45" x14ac:dyDescent="0.25">
      <c r="A178" s="35" t="s">
        <v>525</v>
      </c>
      <c r="B178" s="36">
        <v>1</v>
      </c>
      <c r="C178" s="37">
        <v>20</v>
      </c>
      <c r="D178" s="131" t="s">
        <v>526</v>
      </c>
      <c r="E178" s="17">
        <v>4</v>
      </c>
      <c r="F178" s="39" t="str">
        <f t="shared" si="230"/>
        <v>SEG</v>
      </c>
      <c r="G178" s="40" t="str">
        <f t="shared" si="238"/>
        <v>Seguridad Ciudadana</v>
      </c>
      <c r="H178" s="40" t="str">
        <f t="shared" si="239"/>
        <v>Seguridad Ciudadana</v>
      </c>
      <c r="I178" s="40" t="str">
        <f t="shared" si="237"/>
        <v>Seguridad Ciudadana</v>
      </c>
      <c r="J178" s="41" t="s">
        <v>516</v>
      </c>
      <c r="K178" s="42" t="s">
        <v>84</v>
      </c>
      <c r="L178" s="42" t="s">
        <v>58</v>
      </c>
      <c r="M178" s="42" t="s">
        <v>497</v>
      </c>
      <c r="N178" s="42" t="s">
        <v>86</v>
      </c>
      <c r="O178" s="85" t="s">
        <v>498</v>
      </c>
      <c r="P178" s="43"/>
      <c r="Q178" s="42"/>
      <c r="R178" s="70"/>
      <c r="S178" s="45" t="s">
        <v>61</v>
      </c>
      <c r="T178" s="42" t="s">
        <v>62</v>
      </c>
      <c r="U178" s="42"/>
      <c r="V178" s="42" t="s">
        <v>119</v>
      </c>
      <c r="W178" s="71">
        <v>20</v>
      </c>
      <c r="X178" s="71">
        <v>20</v>
      </c>
      <c r="Y178" s="42" t="str">
        <f t="shared" si="193"/>
        <v>C1</v>
      </c>
      <c r="Z178" s="123">
        <v>14473.58</v>
      </c>
      <c r="AA178" s="123"/>
      <c r="AB178" s="48">
        <v>0</v>
      </c>
      <c r="AC178" s="42">
        <v>1</v>
      </c>
      <c r="AD178" s="49">
        <v>0</v>
      </c>
      <c r="AE178" s="50" t="s">
        <v>500</v>
      </c>
      <c r="AF178" s="51">
        <f t="shared" si="249"/>
        <v>10287.6</v>
      </c>
      <c r="AG178" s="51">
        <f t="shared" si="263"/>
        <v>376.5</v>
      </c>
      <c r="AH178" s="51">
        <f t="shared" si="250"/>
        <v>2583.19</v>
      </c>
      <c r="AI178" s="52">
        <f t="shared" si="231"/>
        <v>13247.29</v>
      </c>
      <c r="AJ178" s="51">
        <f t="shared" si="251"/>
        <v>6282.55</v>
      </c>
      <c r="AK178" s="51">
        <f t="shared" si="236"/>
        <v>14473.58</v>
      </c>
      <c r="AL178" s="32">
        <f t="shared" si="268"/>
        <v>0</v>
      </c>
      <c r="AM178" s="51">
        <f t="shared" si="252"/>
        <v>1652.05</v>
      </c>
      <c r="AN178" s="51">
        <f t="shared" si="253"/>
        <v>0</v>
      </c>
      <c r="AO178" s="51">
        <f t="shared" si="254"/>
        <v>0</v>
      </c>
      <c r="AP178" s="51">
        <f t="shared" si="241"/>
        <v>0</v>
      </c>
      <c r="AQ178" s="51">
        <f t="shared" si="255"/>
        <v>0</v>
      </c>
      <c r="AR178" s="52">
        <f t="shared" si="256"/>
        <v>22408.18</v>
      </c>
      <c r="AS178" s="52">
        <f t="shared" si="226"/>
        <v>35655.47</v>
      </c>
      <c r="AT178" s="52">
        <f t="shared" si="233"/>
        <v>3119.8536250000002</v>
      </c>
      <c r="AU178" s="51">
        <f t="shared" si="257"/>
        <v>12144.966191400003</v>
      </c>
      <c r="AV178" s="51">
        <f t="shared" si="258"/>
        <v>0</v>
      </c>
      <c r="AW178" s="51">
        <f t="shared" si="259"/>
        <v>224.62946100000005</v>
      </c>
      <c r="AX178" s="51">
        <f t="shared" si="260"/>
        <v>0</v>
      </c>
      <c r="AY178" s="51">
        <f t="shared" si="261"/>
        <v>0</v>
      </c>
      <c r="AZ178" s="51">
        <f t="shared" si="227"/>
        <v>0</v>
      </c>
      <c r="BA178" s="51">
        <f t="shared" si="262"/>
        <v>0</v>
      </c>
      <c r="BB178" s="51">
        <f t="shared" si="242"/>
        <v>1347.776766</v>
      </c>
      <c r="BC178" s="52">
        <f t="shared" si="224"/>
        <v>13717.372418400002</v>
      </c>
      <c r="BD178" s="52">
        <f t="shared" si="235"/>
        <v>49372.842418400003</v>
      </c>
    </row>
    <row r="179" spans="1:56" ht="45" x14ac:dyDescent="0.25">
      <c r="A179" s="35" t="s">
        <v>527</v>
      </c>
      <c r="B179" s="36">
        <v>1</v>
      </c>
      <c r="C179" s="37">
        <v>20</v>
      </c>
      <c r="D179" s="130" t="s">
        <v>528</v>
      </c>
      <c r="E179" s="17">
        <v>4</v>
      </c>
      <c r="F179" s="39" t="str">
        <f t="shared" si="230"/>
        <v>SEG</v>
      </c>
      <c r="G179" s="40" t="str">
        <f t="shared" si="238"/>
        <v>Seguridad Ciudadana</v>
      </c>
      <c r="H179" s="40" t="str">
        <f t="shared" si="239"/>
        <v>Seguridad Ciudadana</v>
      </c>
      <c r="I179" s="40" t="str">
        <f t="shared" si="237"/>
        <v>Seguridad Ciudadana</v>
      </c>
      <c r="J179" s="41" t="s">
        <v>516</v>
      </c>
      <c r="K179" s="42" t="s">
        <v>84</v>
      </c>
      <c r="L179" s="42" t="s">
        <v>58</v>
      </c>
      <c r="M179" s="42" t="s">
        <v>497</v>
      </c>
      <c r="N179" s="42" t="s">
        <v>86</v>
      </c>
      <c r="O179" s="85" t="s">
        <v>498</v>
      </c>
      <c r="P179" s="43"/>
      <c r="Q179" s="42"/>
      <c r="R179" s="70"/>
      <c r="S179" s="45" t="s">
        <v>61</v>
      </c>
      <c r="T179" s="42" t="s">
        <v>62</v>
      </c>
      <c r="U179" s="42"/>
      <c r="V179" s="42" t="s">
        <v>119</v>
      </c>
      <c r="W179" s="71">
        <v>20</v>
      </c>
      <c r="X179" s="71">
        <v>20</v>
      </c>
      <c r="Y179" s="42" t="str">
        <f t="shared" si="193"/>
        <v>C1</v>
      </c>
      <c r="Z179" s="123">
        <v>14473.58</v>
      </c>
      <c r="AA179" s="123"/>
      <c r="AB179" s="48">
        <v>0</v>
      </c>
      <c r="AC179" s="42"/>
      <c r="AD179" s="49">
        <v>0</v>
      </c>
      <c r="AE179" s="50" t="s">
        <v>500</v>
      </c>
      <c r="AF179" s="51">
        <f t="shared" si="249"/>
        <v>10287.6</v>
      </c>
      <c r="AG179" s="51">
        <f t="shared" si="263"/>
        <v>0</v>
      </c>
      <c r="AH179" s="51">
        <f t="shared" si="250"/>
        <v>2529.0299999999997</v>
      </c>
      <c r="AI179" s="52">
        <f t="shared" si="231"/>
        <v>12816.630000000001</v>
      </c>
      <c r="AJ179" s="51">
        <f t="shared" si="251"/>
        <v>6282.55</v>
      </c>
      <c r="AK179" s="51">
        <f t="shared" si="236"/>
        <v>14473.58</v>
      </c>
      <c r="AL179" s="32">
        <f t="shared" si="268"/>
        <v>0</v>
      </c>
      <c r="AM179" s="51">
        <f t="shared" si="252"/>
        <v>1652.05</v>
      </c>
      <c r="AN179" s="51">
        <f t="shared" si="253"/>
        <v>0</v>
      </c>
      <c r="AO179" s="51">
        <f t="shared" si="254"/>
        <v>0</v>
      </c>
      <c r="AP179" s="51">
        <f t="shared" si="241"/>
        <v>0</v>
      </c>
      <c r="AQ179" s="51">
        <f t="shared" si="255"/>
        <v>0</v>
      </c>
      <c r="AR179" s="52">
        <f t="shared" si="256"/>
        <v>22408.18</v>
      </c>
      <c r="AS179" s="52">
        <f t="shared" si="226"/>
        <v>35224.81</v>
      </c>
      <c r="AT179" s="52">
        <f t="shared" si="233"/>
        <v>3082.1708749999998</v>
      </c>
      <c r="AU179" s="51">
        <f t="shared" si="257"/>
        <v>11998.2747822</v>
      </c>
      <c r="AV179" s="51">
        <f t="shared" si="258"/>
        <v>0</v>
      </c>
      <c r="AW179" s="51">
        <f t="shared" si="259"/>
        <v>221.91630299999997</v>
      </c>
      <c r="AX179" s="51">
        <f t="shared" si="260"/>
        <v>0</v>
      </c>
      <c r="AY179" s="51">
        <f t="shared" si="261"/>
        <v>0</v>
      </c>
      <c r="AZ179" s="51">
        <f t="shared" si="227"/>
        <v>0</v>
      </c>
      <c r="BA179" s="51">
        <f t="shared" si="262"/>
        <v>0</v>
      </c>
      <c r="BB179" s="51">
        <f t="shared" si="242"/>
        <v>1331.4978179999998</v>
      </c>
      <c r="BC179" s="52">
        <f t="shared" si="224"/>
        <v>13551.6889032</v>
      </c>
      <c r="BD179" s="52">
        <f t="shared" si="235"/>
        <v>48776.498903200001</v>
      </c>
    </row>
    <row r="180" spans="1:56" ht="45" x14ac:dyDescent="0.25">
      <c r="A180" s="35" t="s">
        <v>529</v>
      </c>
      <c r="B180" s="36">
        <v>1</v>
      </c>
      <c r="C180" s="37">
        <v>20</v>
      </c>
      <c r="D180" s="132" t="s">
        <v>132</v>
      </c>
      <c r="E180" s="17">
        <v>4</v>
      </c>
      <c r="F180" s="39" t="str">
        <f t="shared" si="230"/>
        <v>SEG</v>
      </c>
      <c r="G180" s="40" t="str">
        <f t="shared" si="238"/>
        <v>Seguridad Ciudadana</v>
      </c>
      <c r="H180" s="40" t="str">
        <f t="shared" si="239"/>
        <v>Seguridad Ciudadana</v>
      </c>
      <c r="I180" s="40" t="str">
        <f t="shared" ref="I180:I211" si="281">VLOOKUP($E180,SECCIONES,5)</f>
        <v>Seguridad Ciudadana</v>
      </c>
      <c r="J180" s="41" t="s">
        <v>516</v>
      </c>
      <c r="K180" s="42" t="s">
        <v>84</v>
      </c>
      <c r="L180" s="42" t="s">
        <v>58</v>
      </c>
      <c r="M180" s="42" t="s">
        <v>497</v>
      </c>
      <c r="N180" s="42" t="s">
        <v>86</v>
      </c>
      <c r="O180" s="85" t="s">
        <v>498</v>
      </c>
      <c r="P180" s="43"/>
      <c r="Q180" s="42"/>
      <c r="R180" s="70"/>
      <c r="S180" s="45" t="s">
        <v>61</v>
      </c>
      <c r="T180" s="42" t="s">
        <v>92</v>
      </c>
      <c r="U180" s="42"/>
      <c r="V180" s="42" t="s">
        <v>119</v>
      </c>
      <c r="W180" s="71">
        <v>18</v>
      </c>
      <c r="X180" s="71">
        <v>18</v>
      </c>
      <c r="Y180" s="42" t="str">
        <f t="shared" si="193"/>
        <v>C1</v>
      </c>
      <c r="Z180" s="123">
        <v>14473.58</v>
      </c>
      <c r="AA180" s="123"/>
      <c r="AB180" s="48">
        <v>0</v>
      </c>
      <c r="AC180" s="42"/>
      <c r="AD180" s="49">
        <v>0</v>
      </c>
      <c r="AE180" s="50" t="s">
        <v>500</v>
      </c>
      <c r="AF180" s="51">
        <f t="shared" si="249"/>
        <v>10287.6</v>
      </c>
      <c r="AG180" s="51">
        <f t="shared" si="263"/>
        <v>0</v>
      </c>
      <c r="AH180" s="51">
        <f t="shared" si="250"/>
        <v>2422.12</v>
      </c>
      <c r="AI180" s="52">
        <f t="shared" si="231"/>
        <v>12709.720000000001</v>
      </c>
      <c r="AJ180" s="51">
        <f t="shared" si="251"/>
        <v>5641.05</v>
      </c>
      <c r="AK180" s="51">
        <f t="shared" si="236"/>
        <v>14473.58</v>
      </c>
      <c r="AL180" s="32">
        <f t="shared" si="268"/>
        <v>0</v>
      </c>
      <c r="AM180" s="51">
        <f t="shared" si="252"/>
        <v>1652.05</v>
      </c>
      <c r="AN180" s="51">
        <f t="shared" si="253"/>
        <v>0</v>
      </c>
      <c r="AO180" s="51">
        <f t="shared" si="254"/>
        <v>0</v>
      </c>
      <c r="AP180" s="51">
        <f t="shared" si="241"/>
        <v>0</v>
      </c>
      <c r="AQ180" s="51">
        <f t="shared" si="255"/>
        <v>0</v>
      </c>
      <c r="AR180" s="52">
        <f t="shared" si="256"/>
        <v>21766.68</v>
      </c>
      <c r="AS180" s="52">
        <f t="shared" si="226"/>
        <v>34476.400000000001</v>
      </c>
      <c r="AT180" s="52">
        <f t="shared" si="233"/>
        <v>3016.6849999999999</v>
      </c>
      <c r="AU180" s="51">
        <f t="shared" si="257"/>
        <v>11743.351368</v>
      </c>
      <c r="AV180" s="51">
        <f t="shared" si="258"/>
        <v>0</v>
      </c>
      <c r="AW180" s="51">
        <f t="shared" si="259"/>
        <v>217.20132000000001</v>
      </c>
      <c r="AX180" s="51">
        <f t="shared" si="260"/>
        <v>0</v>
      </c>
      <c r="AY180" s="51">
        <f t="shared" si="261"/>
        <v>0</v>
      </c>
      <c r="AZ180" s="51">
        <f t="shared" si="227"/>
        <v>0</v>
      </c>
      <c r="BA180" s="51">
        <f t="shared" si="262"/>
        <v>0</v>
      </c>
      <c r="BB180" s="51">
        <f t="shared" si="242"/>
        <v>1303.2079199999998</v>
      </c>
      <c r="BC180" s="52">
        <f t="shared" si="224"/>
        <v>13263.760608000001</v>
      </c>
      <c r="BD180" s="52">
        <f t="shared" si="235"/>
        <v>47740.160608000006</v>
      </c>
    </row>
    <row r="181" spans="1:56" ht="45" x14ac:dyDescent="0.25">
      <c r="A181" s="35" t="s">
        <v>530</v>
      </c>
      <c r="B181" s="36">
        <v>1</v>
      </c>
      <c r="C181" s="37">
        <v>20</v>
      </c>
      <c r="D181" s="38" t="s">
        <v>531</v>
      </c>
      <c r="E181" s="17">
        <v>4</v>
      </c>
      <c r="F181" s="39" t="str">
        <f t="shared" si="230"/>
        <v>SEG</v>
      </c>
      <c r="G181" s="40" t="str">
        <f t="shared" si="238"/>
        <v>Seguridad Ciudadana</v>
      </c>
      <c r="H181" s="40" t="str">
        <f t="shared" si="239"/>
        <v>Seguridad Ciudadana</v>
      </c>
      <c r="I181" s="40" t="str">
        <f t="shared" si="281"/>
        <v>Seguridad Ciudadana</v>
      </c>
      <c r="J181" s="41" t="s">
        <v>516</v>
      </c>
      <c r="K181" s="42" t="s">
        <v>84</v>
      </c>
      <c r="L181" s="42" t="s">
        <v>58</v>
      </c>
      <c r="M181" s="42" t="s">
        <v>497</v>
      </c>
      <c r="N181" s="42" t="s">
        <v>86</v>
      </c>
      <c r="O181" s="85" t="s">
        <v>498</v>
      </c>
      <c r="P181" s="43">
        <v>37681</v>
      </c>
      <c r="Q181" s="42"/>
      <c r="R181" s="70"/>
      <c r="S181" s="45" t="s">
        <v>61</v>
      </c>
      <c r="T181" s="42" t="s">
        <v>62</v>
      </c>
      <c r="U181" s="42"/>
      <c r="V181" s="42" t="s">
        <v>119</v>
      </c>
      <c r="W181" s="71">
        <v>20</v>
      </c>
      <c r="X181" s="71">
        <v>20</v>
      </c>
      <c r="Y181" s="42" t="str">
        <f t="shared" si="193"/>
        <v>C1</v>
      </c>
      <c r="Z181" s="123">
        <v>14473.58</v>
      </c>
      <c r="AA181" s="123"/>
      <c r="AB181" s="48">
        <v>0</v>
      </c>
      <c r="AC181" s="42">
        <v>7</v>
      </c>
      <c r="AD181" s="49">
        <v>0</v>
      </c>
      <c r="AE181" s="50" t="s">
        <v>500</v>
      </c>
      <c r="AF181" s="51">
        <f t="shared" si="249"/>
        <v>10287.6</v>
      </c>
      <c r="AG181" s="51">
        <f t="shared" si="263"/>
        <v>2635.5</v>
      </c>
      <c r="AH181" s="51">
        <f t="shared" si="250"/>
        <v>2908.1499999999996</v>
      </c>
      <c r="AI181" s="52">
        <f t="shared" si="231"/>
        <v>15831.25</v>
      </c>
      <c r="AJ181" s="51">
        <f t="shared" si="251"/>
        <v>6282.55</v>
      </c>
      <c r="AK181" s="51">
        <f t="shared" si="236"/>
        <v>14473.58</v>
      </c>
      <c r="AL181" s="32">
        <f t="shared" si="268"/>
        <v>0</v>
      </c>
      <c r="AM181" s="51">
        <f t="shared" si="252"/>
        <v>1652.05</v>
      </c>
      <c r="AN181" s="51">
        <f t="shared" si="253"/>
        <v>0</v>
      </c>
      <c r="AO181" s="51">
        <f t="shared" si="254"/>
        <v>0</v>
      </c>
      <c r="AP181" s="51">
        <f t="shared" si="241"/>
        <v>0</v>
      </c>
      <c r="AQ181" s="51">
        <f t="shared" si="255"/>
        <v>0</v>
      </c>
      <c r="AR181" s="52">
        <f t="shared" si="256"/>
        <v>22408.18</v>
      </c>
      <c r="AS181" s="52">
        <f t="shared" si="226"/>
        <v>38239.43</v>
      </c>
      <c r="AT181" s="52">
        <f t="shared" si="233"/>
        <v>3345.9501250000003</v>
      </c>
      <c r="AU181" s="51">
        <f t="shared" si="257"/>
        <v>13025.114646600003</v>
      </c>
      <c r="AV181" s="51">
        <f t="shared" si="258"/>
        <v>0</v>
      </c>
      <c r="AW181" s="51">
        <f t="shared" si="259"/>
        <v>240.90840900000003</v>
      </c>
      <c r="AX181" s="51">
        <f t="shared" si="260"/>
        <v>0</v>
      </c>
      <c r="AY181" s="51">
        <f t="shared" si="261"/>
        <v>0</v>
      </c>
      <c r="AZ181" s="51">
        <f t="shared" si="227"/>
        <v>0</v>
      </c>
      <c r="BA181" s="51">
        <f t="shared" si="262"/>
        <v>0</v>
      </c>
      <c r="BB181" s="51">
        <f t="shared" si="242"/>
        <v>1445.450454</v>
      </c>
      <c r="BC181" s="52">
        <f t="shared" si="224"/>
        <v>14711.473509600002</v>
      </c>
      <c r="BD181" s="52">
        <f t="shared" si="235"/>
        <v>52950.903509600001</v>
      </c>
    </row>
    <row r="182" spans="1:56" ht="45" x14ac:dyDescent="0.25">
      <c r="A182" s="35" t="s">
        <v>532</v>
      </c>
      <c r="B182" s="36">
        <v>1</v>
      </c>
      <c r="C182" s="37">
        <v>20</v>
      </c>
      <c r="D182" s="38" t="s">
        <v>533</v>
      </c>
      <c r="E182" s="17">
        <v>4</v>
      </c>
      <c r="F182" s="39" t="str">
        <f t="shared" si="230"/>
        <v>SEG</v>
      </c>
      <c r="G182" s="40" t="str">
        <f t="shared" si="238"/>
        <v>Seguridad Ciudadana</v>
      </c>
      <c r="H182" s="40" t="str">
        <f t="shared" si="239"/>
        <v>Seguridad Ciudadana</v>
      </c>
      <c r="I182" s="40" t="str">
        <f t="shared" si="281"/>
        <v>Seguridad Ciudadana</v>
      </c>
      <c r="J182" s="41" t="s">
        <v>516</v>
      </c>
      <c r="K182" s="42" t="s">
        <v>84</v>
      </c>
      <c r="L182" s="42" t="s">
        <v>58</v>
      </c>
      <c r="M182" s="42" t="s">
        <v>497</v>
      </c>
      <c r="N182" s="42" t="s">
        <v>86</v>
      </c>
      <c r="O182" s="85" t="s">
        <v>498</v>
      </c>
      <c r="P182" s="43">
        <v>33080</v>
      </c>
      <c r="Q182" s="42"/>
      <c r="R182" s="70"/>
      <c r="S182" s="45" t="s">
        <v>61</v>
      </c>
      <c r="T182" s="42" t="s">
        <v>62</v>
      </c>
      <c r="U182" s="42"/>
      <c r="V182" s="42" t="s">
        <v>119</v>
      </c>
      <c r="W182" s="71">
        <v>20</v>
      </c>
      <c r="X182" s="71">
        <v>20</v>
      </c>
      <c r="Y182" s="42" t="str">
        <f t="shared" si="193"/>
        <v>C1</v>
      </c>
      <c r="Z182" s="123">
        <v>14473.58</v>
      </c>
      <c r="AA182" s="123"/>
      <c r="AB182" s="48">
        <v>0</v>
      </c>
      <c r="AC182" s="42">
        <v>13</v>
      </c>
      <c r="AD182" s="49">
        <v>0</v>
      </c>
      <c r="AE182" s="50" t="s">
        <v>500</v>
      </c>
      <c r="AF182" s="51">
        <f t="shared" si="249"/>
        <v>10287.6</v>
      </c>
      <c r="AG182" s="51">
        <f t="shared" si="263"/>
        <v>4894.5</v>
      </c>
      <c r="AH182" s="51">
        <f t="shared" si="250"/>
        <v>3233.1099999999997</v>
      </c>
      <c r="AI182" s="52">
        <f t="shared" si="231"/>
        <v>18415.21</v>
      </c>
      <c r="AJ182" s="51">
        <f t="shared" si="251"/>
        <v>6282.55</v>
      </c>
      <c r="AK182" s="51">
        <f t="shared" si="236"/>
        <v>14473.58</v>
      </c>
      <c r="AL182" s="32">
        <f t="shared" si="268"/>
        <v>0</v>
      </c>
      <c r="AM182" s="51">
        <f t="shared" si="252"/>
        <v>1652.05</v>
      </c>
      <c r="AN182" s="51">
        <f t="shared" si="253"/>
        <v>0</v>
      </c>
      <c r="AO182" s="51">
        <f t="shared" si="254"/>
        <v>0</v>
      </c>
      <c r="AP182" s="51">
        <f t="shared" si="241"/>
        <v>0</v>
      </c>
      <c r="AQ182" s="51">
        <f t="shared" si="255"/>
        <v>0</v>
      </c>
      <c r="AR182" s="52">
        <f t="shared" si="256"/>
        <v>22408.18</v>
      </c>
      <c r="AS182" s="52">
        <f t="shared" si="226"/>
        <v>40823.39</v>
      </c>
      <c r="AT182" s="52">
        <f t="shared" si="233"/>
        <v>3572.0466250000004</v>
      </c>
      <c r="AU182" s="51">
        <f t="shared" si="257"/>
        <v>13905.263101800003</v>
      </c>
      <c r="AV182" s="51">
        <f t="shared" si="258"/>
        <v>0</v>
      </c>
      <c r="AW182" s="51">
        <f t="shared" si="259"/>
        <v>257.18735700000002</v>
      </c>
      <c r="AX182" s="51">
        <f t="shared" si="260"/>
        <v>0</v>
      </c>
      <c r="AY182" s="51">
        <f t="shared" si="261"/>
        <v>0</v>
      </c>
      <c r="AZ182" s="51">
        <f t="shared" si="227"/>
        <v>0</v>
      </c>
      <c r="BA182" s="51">
        <f t="shared" si="262"/>
        <v>0</v>
      </c>
      <c r="BB182" s="51">
        <f t="shared" si="242"/>
        <v>1543.1241420000001</v>
      </c>
      <c r="BC182" s="52">
        <f t="shared" si="224"/>
        <v>15705.574600800004</v>
      </c>
      <c r="BD182" s="52">
        <f t="shared" si="235"/>
        <v>56528.964600800005</v>
      </c>
    </row>
    <row r="183" spans="1:56" ht="45" x14ac:dyDescent="0.25">
      <c r="A183" s="35" t="s">
        <v>534</v>
      </c>
      <c r="B183" s="36">
        <v>1</v>
      </c>
      <c r="C183" s="37">
        <v>20</v>
      </c>
      <c r="D183" s="38" t="s">
        <v>535</v>
      </c>
      <c r="E183" s="17">
        <v>4</v>
      </c>
      <c r="F183" s="39" t="str">
        <f t="shared" si="230"/>
        <v>SEG</v>
      </c>
      <c r="G183" s="40" t="str">
        <f t="shared" si="238"/>
        <v>Seguridad Ciudadana</v>
      </c>
      <c r="H183" s="40" t="str">
        <f t="shared" si="239"/>
        <v>Seguridad Ciudadana</v>
      </c>
      <c r="I183" s="40" t="str">
        <f t="shared" si="281"/>
        <v>Seguridad Ciudadana</v>
      </c>
      <c r="J183" s="41" t="s">
        <v>516</v>
      </c>
      <c r="K183" s="42" t="s">
        <v>84</v>
      </c>
      <c r="L183" s="42" t="s">
        <v>58</v>
      </c>
      <c r="M183" s="42" t="s">
        <v>497</v>
      </c>
      <c r="N183" s="42" t="s">
        <v>86</v>
      </c>
      <c r="O183" s="85" t="s">
        <v>498</v>
      </c>
      <c r="P183" s="43">
        <v>37879</v>
      </c>
      <c r="Q183" s="42"/>
      <c r="R183" s="70"/>
      <c r="S183" s="45" t="s">
        <v>61</v>
      </c>
      <c r="T183" s="42" t="s">
        <v>62</v>
      </c>
      <c r="U183" s="42"/>
      <c r="V183" s="42" t="s">
        <v>119</v>
      </c>
      <c r="W183" s="71">
        <v>20</v>
      </c>
      <c r="X183" s="71">
        <v>20</v>
      </c>
      <c r="Y183" s="42" t="str">
        <f t="shared" si="193"/>
        <v>C1</v>
      </c>
      <c r="Z183" s="123">
        <v>14473.58</v>
      </c>
      <c r="AA183" s="123"/>
      <c r="AB183" s="48">
        <v>0</v>
      </c>
      <c r="AC183" s="42">
        <v>7</v>
      </c>
      <c r="AD183" s="49">
        <v>0</v>
      </c>
      <c r="AE183" s="50" t="s">
        <v>500</v>
      </c>
      <c r="AF183" s="51">
        <f t="shared" si="249"/>
        <v>10287.6</v>
      </c>
      <c r="AG183" s="51">
        <f t="shared" si="263"/>
        <v>2635.5</v>
      </c>
      <c r="AH183" s="51">
        <f t="shared" si="250"/>
        <v>2908.1499999999996</v>
      </c>
      <c r="AI183" s="52">
        <f t="shared" si="231"/>
        <v>15831.25</v>
      </c>
      <c r="AJ183" s="51">
        <f t="shared" si="251"/>
        <v>6282.55</v>
      </c>
      <c r="AK183" s="51">
        <f t="shared" si="236"/>
        <v>14473.58</v>
      </c>
      <c r="AL183" s="32">
        <f t="shared" si="268"/>
        <v>0</v>
      </c>
      <c r="AM183" s="51">
        <f t="shared" si="252"/>
        <v>1652.05</v>
      </c>
      <c r="AN183" s="51">
        <f t="shared" si="253"/>
        <v>0</v>
      </c>
      <c r="AO183" s="51">
        <f t="shared" si="254"/>
        <v>0</v>
      </c>
      <c r="AP183" s="51">
        <f t="shared" si="241"/>
        <v>0</v>
      </c>
      <c r="AQ183" s="51">
        <f t="shared" si="255"/>
        <v>0</v>
      </c>
      <c r="AR183" s="52">
        <f t="shared" si="256"/>
        <v>22408.18</v>
      </c>
      <c r="AS183" s="52">
        <f t="shared" si="226"/>
        <v>38239.43</v>
      </c>
      <c r="AT183" s="52">
        <f t="shared" si="233"/>
        <v>3345.9501250000003</v>
      </c>
      <c r="AU183" s="51">
        <f t="shared" si="257"/>
        <v>13025.114646600003</v>
      </c>
      <c r="AV183" s="51">
        <f t="shared" si="258"/>
        <v>0</v>
      </c>
      <c r="AW183" s="51">
        <f t="shared" si="259"/>
        <v>240.90840900000003</v>
      </c>
      <c r="AX183" s="51">
        <f t="shared" si="260"/>
        <v>0</v>
      </c>
      <c r="AY183" s="51">
        <f t="shared" si="261"/>
        <v>0</v>
      </c>
      <c r="AZ183" s="51">
        <f t="shared" si="227"/>
        <v>0</v>
      </c>
      <c r="BA183" s="51">
        <f t="shared" si="262"/>
        <v>0</v>
      </c>
      <c r="BB183" s="51">
        <f t="shared" si="242"/>
        <v>1445.450454</v>
      </c>
      <c r="BC183" s="52">
        <f t="shared" si="224"/>
        <v>14711.473509600002</v>
      </c>
      <c r="BD183" s="52">
        <f t="shared" si="235"/>
        <v>52950.903509600001</v>
      </c>
    </row>
    <row r="184" spans="1:56" ht="45" x14ac:dyDescent="0.25">
      <c r="A184" s="35" t="s">
        <v>536</v>
      </c>
      <c r="B184" s="36">
        <v>1</v>
      </c>
      <c r="C184" s="37">
        <v>20</v>
      </c>
      <c r="D184" s="79" t="s">
        <v>132</v>
      </c>
      <c r="E184" s="17">
        <v>4</v>
      </c>
      <c r="F184" s="39" t="str">
        <f t="shared" si="230"/>
        <v>SEG</v>
      </c>
      <c r="G184" s="40" t="str">
        <f t="shared" si="238"/>
        <v>Seguridad Ciudadana</v>
      </c>
      <c r="H184" s="40" t="str">
        <f t="shared" si="239"/>
        <v>Seguridad Ciudadana</v>
      </c>
      <c r="I184" s="40" t="str">
        <f t="shared" si="281"/>
        <v>Seguridad Ciudadana</v>
      </c>
      <c r="J184" s="41" t="s">
        <v>516</v>
      </c>
      <c r="K184" s="42" t="s">
        <v>84</v>
      </c>
      <c r="L184" s="42" t="s">
        <v>58</v>
      </c>
      <c r="M184" s="42" t="s">
        <v>497</v>
      </c>
      <c r="N184" s="42" t="s">
        <v>86</v>
      </c>
      <c r="O184" s="85" t="s">
        <v>498</v>
      </c>
      <c r="P184" s="43"/>
      <c r="Q184" s="42"/>
      <c r="R184" s="70"/>
      <c r="S184" s="45" t="s">
        <v>61</v>
      </c>
      <c r="T184" s="42" t="s">
        <v>92</v>
      </c>
      <c r="U184" s="42"/>
      <c r="V184" s="42" t="s">
        <v>119</v>
      </c>
      <c r="W184" s="71">
        <v>18</v>
      </c>
      <c r="X184" s="71">
        <v>18</v>
      </c>
      <c r="Y184" s="42" t="str">
        <f t="shared" si="193"/>
        <v>C1</v>
      </c>
      <c r="Z184" s="123">
        <v>14473.58</v>
      </c>
      <c r="AA184" s="123"/>
      <c r="AB184" s="48">
        <v>0</v>
      </c>
      <c r="AC184" s="42"/>
      <c r="AD184" s="49">
        <v>0</v>
      </c>
      <c r="AE184" s="50" t="s">
        <v>500</v>
      </c>
      <c r="AF184" s="51">
        <f t="shared" si="249"/>
        <v>10287.6</v>
      </c>
      <c r="AG184" s="51">
        <f t="shared" si="263"/>
        <v>0</v>
      </c>
      <c r="AH184" s="51">
        <f t="shared" si="250"/>
        <v>2422.12</v>
      </c>
      <c r="AI184" s="52">
        <f t="shared" si="231"/>
        <v>12709.720000000001</v>
      </c>
      <c r="AJ184" s="51">
        <f t="shared" si="251"/>
        <v>5641.05</v>
      </c>
      <c r="AK184" s="51">
        <f t="shared" si="236"/>
        <v>14473.58</v>
      </c>
      <c r="AL184" s="32">
        <f t="shared" si="268"/>
        <v>0</v>
      </c>
      <c r="AM184" s="51">
        <f t="shared" si="252"/>
        <v>1652.05</v>
      </c>
      <c r="AN184" s="51">
        <f t="shared" si="253"/>
        <v>0</v>
      </c>
      <c r="AO184" s="51">
        <f t="shared" si="254"/>
        <v>0</v>
      </c>
      <c r="AP184" s="51">
        <f t="shared" si="241"/>
        <v>0</v>
      </c>
      <c r="AQ184" s="51">
        <f t="shared" si="255"/>
        <v>0</v>
      </c>
      <c r="AR184" s="52">
        <f t="shared" si="256"/>
        <v>21766.68</v>
      </c>
      <c r="AS184" s="52">
        <f t="shared" si="226"/>
        <v>34476.400000000001</v>
      </c>
      <c r="AT184" s="52">
        <f t="shared" si="233"/>
        <v>3016.6849999999999</v>
      </c>
      <c r="AU184" s="51">
        <f t="shared" si="257"/>
        <v>11743.351368</v>
      </c>
      <c r="AV184" s="51">
        <f t="shared" si="258"/>
        <v>0</v>
      </c>
      <c r="AW184" s="51">
        <f t="shared" si="259"/>
        <v>217.20132000000001</v>
      </c>
      <c r="AX184" s="51">
        <f t="shared" si="260"/>
        <v>0</v>
      </c>
      <c r="AY184" s="51">
        <f t="shared" si="261"/>
        <v>0</v>
      </c>
      <c r="AZ184" s="51">
        <f t="shared" si="227"/>
        <v>0</v>
      </c>
      <c r="BA184" s="51">
        <f t="shared" si="262"/>
        <v>0</v>
      </c>
      <c r="BB184" s="51">
        <f t="shared" si="242"/>
        <v>1303.2079199999998</v>
      </c>
      <c r="BC184" s="52">
        <f t="shared" si="224"/>
        <v>13263.760608000001</v>
      </c>
      <c r="BD184" s="52">
        <f t="shared" si="235"/>
        <v>47740.160608000006</v>
      </c>
    </row>
    <row r="185" spans="1:56" ht="45" x14ac:dyDescent="0.25">
      <c r="A185" s="35" t="s">
        <v>537</v>
      </c>
      <c r="B185" s="36">
        <v>1</v>
      </c>
      <c r="C185" s="37">
        <v>20</v>
      </c>
      <c r="D185" s="79" t="s">
        <v>132</v>
      </c>
      <c r="E185" s="17">
        <v>4</v>
      </c>
      <c r="F185" s="39" t="str">
        <f t="shared" si="230"/>
        <v>SEG</v>
      </c>
      <c r="G185" s="40" t="str">
        <f t="shared" si="238"/>
        <v>Seguridad Ciudadana</v>
      </c>
      <c r="H185" s="40" t="str">
        <f t="shared" si="239"/>
        <v>Seguridad Ciudadana</v>
      </c>
      <c r="I185" s="40" t="str">
        <f t="shared" si="281"/>
        <v>Seguridad Ciudadana</v>
      </c>
      <c r="J185" s="41" t="s">
        <v>516</v>
      </c>
      <c r="K185" s="42" t="s">
        <v>84</v>
      </c>
      <c r="L185" s="42" t="s">
        <v>58</v>
      </c>
      <c r="M185" s="42" t="s">
        <v>497</v>
      </c>
      <c r="N185" s="42" t="s">
        <v>86</v>
      </c>
      <c r="O185" s="85" t="s">
        <v>498</v>
      </c>
      <c r="P185" s="43"/>
      <c r="Q185" s="42"/>
      <c r="R185" s="70"/>
      <c r="S185" s="45" t="s">
        <v>61</v>
      </c>
      <c r="T185" s="42" t="s">
        <v>62</v>
      </c>
      <c r="U185" s="42"/>
      <c r="V185" s="42" t="s">
        <v>119</v>
      </c>
      <c r="W185" s="71">
        <v>18</v>
      </c>
      <c r="X185" s="71">
        <v>18</v>
      </c>
      <c r="Y185" s="42" t="str">
        <f t="shared" si="193"/>
        <v>C1</v>
      </c>
      <c r="Z185" s="123">
        <v>14473.58</v>
      </c>
      <c r="AA185" s="123"/>
      <c r="AB185" s="48">
        <v>0</v>
      </c>
      <c r="AC185" s="42"/>
      <c r="AD185" s="49">
        <v>0</v>
      </c>
      <c r="AE185" s="50" t="s">
        <v>500</v>
      </c>
      <c r="AF185" s="51">
        <f t="shared" si="249"/>
        <v>10287.6</v>
      </c>
      <c r="AG185" s="51">
        <f t="shared" si="263"/>
        <v>0</v>
      </c>
      <c r="AH185" s="51">
        <f t="shared" si="250"/>
        <v>2422.12</v>
      </c>
      <c r="AI185" s="52">
        <f t="shared" si="231"/>
        <v>12709.720000000001</v>
      </c>
      <c r="AJ185" s="51">
        <f t="shared" si="251"/>
        <v>5641.05</v>
      </c>
      <c r="AK185" s="51">
        <f t="shared" si="236"/>
        <v>14473.58</v>
      </c>
      <c r="AL185" s="32">
        <f t="shared" si="268"/>
        <v>0</v>
      </c>
      <c r="AM185" s="51">
        <f t="shared" si="252"/>
        <v>1652.05</v>
      </c>
      <c r="AN185" s="51">
        <f t="shared" si="253"/>
        <v>0</v>
      </c>
      <c r="AO185" s="51">
        <f t="shared" si="254"/>
        <v>0</v>
      </c>
      <c r="AP185" s="51">
        <f t="shared" si="241"/>
        <v>0</v>
      </c>
      <c r="AQ185" s="51">
        <f t="shared" si="255"/>
        <v>0</v>
      </c>
      <c r="AR185" s="52">
        <f t="shared" si="256"/>
        <v>21766.68</v>
      </c>
      <c r="AS185" s="52">
        <f t="shared" si="226"/>
        <v>34476.400000000001</v>
      </c>
      <c r="AT185" s="52">
        <f t="shared" si="233"/>
        <v>3016.6849999999999</v>
      </c>
      <c r="AU185" s="51">
        <f t="shared" si="257"/>
        <v>11743.351368</v>
      </c>
      <c r="AV185" s="51">
        <f t="shared" si="258"/>
        <v>0</v>
      </c>
      <c r="AW185" s="51">
        <f t="shared" si="259"/>
        <v>217.20132000000001</v>
      </c>
      <c r="AX185" s="51">
        <f t="shared" si="260"/>
        <v>0</v>
      </c>
      <c r="AY185" s="51">
        <f t="shared" si="261"/>
        <v>0</v>
      </c>
      <c r="AZ185" s="51">
        <f t="shared" si="227"/>
        <v>0</v>
      </c>
      <c r="BA185" s="51">
        <f t="shared" si="262"/>
        <v>0</v>
      </c>
      <c r="BB185" s="51">
        <f t="shared" si="242"/>
        <v>1303.2079199999998</v>
      </c>
      <c r="BC185" s="52">
        <f t="shared" si="224"/>
        <v>13263.760608000001</v>
      </c>
      <c r="BD185" s="52">
        <f t="shared" si="235"/>
        <v>47740.160608000006</v>
      </c>
    </row>
    <row r="186" spans="1:56" ht="45" x14ac:dyDescent="0.25">
      <c r="A186" s="35" t="s">
        <v>538</v>
      </c>
      <c r="B186" s="36">
        <v>1</v>
      </c>
      <c r="C186" s="37">
        <v>20</v>
      </c>
      <c r="D186" s="38" t="s">
        <v>539</v>
      </c>
      <c r="E186" s="17">
        <v>4</v>
      </c>
      <c r="F186" s="39" t="str">
        <f t="shared" si="230"/>
        <v>SEG</v>
      </c>
      <c r="G186" s="40" t="str">
        <f t="shared" ref="G186:G217" si="282">VLOOKUP($E186,SECCIONES,2)</f>
        <v>Seguridad Ciudadana</v>
      </c>
      <c r="H186" s="40" t="str">
        <f t="shared" ref="H186:H217" si="283">VLOOKUP($E186,SECCIONES,4)</f>
        <v>Seguridad Ciudadana</v>
      </c>
      <c r="I186" s="40" t="str">
        <f t="shared" si="281"/>
        <v>Seguridad Ciudadana</v>
      </c>
      <c r="J186" s="41" t="s">
        <v>516</v>
      </c>
      <c r="K186" s="42" t="s">
        <v>84</v>
      </c>
      <c r="L186" s="42" t="s">
        <v>58</v>
      </c>
      <c r="M186" s="42" t="s">
        <v>497</v>
      </c>
      <c r="N186" s="42" t="s">
        <v>86</v>
      </c>
      <c r="O186" s="85" t="s">
        <v>498</v>
      </c>
      <c r="P186" s="43">
        <v>31747</v>
      </c>
      <c r="Q186" s="42"/>
      <c r="R186" s="70"/>
      <c r="S186" s="45" t="s">
        <v>61</v>
      </c>
      <c r="T186" s="42" t="s">
        <v>62</v>
      </c>
      <c r="U186" s="42"/>
      <c r="V186" s="42" t="s">
        <v>119</v>
      </c>
      <c r="W186" s="71">
        <v>20</v>
      </c>
      <c r="X186" s="71">
        <v>20</v>
      </c>
      <c r="Y186" s="42" t="str">
        <f t="shared" si="193"/>
        <v>C1</v>
      </c>
      <c r="Z186" s="123">
        <v>14473.58</v>
      </c>
      <c r="AA186" s="123"/>
      <c r="AB186" s="48">
        <v>0</v>
      </c>
      <c r="AC186" s="42">
        <v>12</v>
      </c>
      <c r="AD186" s="49">
        <v>0</v>
      </c>
      <c r="AE186" s="50" t="s">
        <v>500</v>
      </c>
      <c r="AF186" s="51">
        <f t="shared" si="249"/>
        <v>10287.6</v>
      </c>
      <c r="AG186" s="51">
        <f t="shared" si="263"/>
        <v>4518</v>
      </c>
      <c r="AH186" s="51">
        <f t="shared" si="250"/>
        <v>3178.95</v>
      </c>
      <c r="AI186" s="52">
        <f t="shared" si="231"/>
        <v>17984.55</v>
      </c>
      <c r="AJ186" s="51">
        <f t="shared" si="251"/>
        <v>6282.55</v>
      </c>
      <c r="AK186" s="51">
        <f t="shared" si="236"/>
        <v>14473.58</v>
      </c>
      <c r="AL186" s="32">
        <f t="shared" si="268"/>
        <v>0</v>
      </c>
      <c r="AM186" s="51">
        <f t="shared" si="252"/>
        <v>1652.05</v>
      </c>
      <c r="AN186" s="51">
        <f t="shared" si="253"/>
        <v>0</v>
      </c>
      <c r="AO186" s="51">
        <f t="shared" si="254"/>
        <v>0</v>
      </c>
      <c r="AP186" s="51">
        <f t="shared" si="241"/>
        <v>0</v>
      </c>
      <c r="AQ186" s="51">
        <f t="shared" si="255"/>
        <v>0</v>
      </c>
      <c r="AR186" s="52">
        <f t="shared" si="256"/>
        <v>22408.18</v>
      </c>
      <c r="AS186" s="52">
        <f t="shared" si="226"/>
        <v>40392.729999999996</v>
      </c>
      <c r="AT186" s="52">
        <f t="shared" si="233"/>
        <v>3534.363875</v>
      </c>
      <c r="AU186" s="51">
        <f t="shared" si="257"/>
        <v>13758.5716926</v>
      </c>
      <c r="AV186" s="51">
        <f t="shared" si="258"/>
        <v>0</v>
      </c>
      <c r="AW186" s="51">
        <f t="shared" si="259"/>
        <v>254.47419900000003</v>
      </c>
      <c r="AX186" s="51">
        <f t="shared" si="260"/>
        <v>0</v>
      </c>
      <c r="AY186" s="51">
        <f t="shared" si="261"/>
        <v>0</v>
      </c>
      <c r="AZ186" s="51">
        <f t="shared" si="227"/>
        <v>0</v>
      </c>
      <c r="BA186" s="51">
        <f t="shared" si="262"/>
        <v>0</v>
      </c>
      <c r="BB186" s="51">
        <f t="shared" si="242"/>
        <v>1526.8451939999998</v>
      </c>
      <c r="BC186" s="52">
        <f t="shared" si="224"/>
        <v>15539.8910856</v>
      </c>
      <c r="BD186" s="52">
        <f t="shared" si="235"/>
        <v>55932.621085599996</v>
      </c>
    </row>
    <row r="187" spans="1:56" ht="45" x14ac:dyDescent="0.25">
      <c r="A187" s="35" t="s">
        <v>540</v>
      </c>
      <c r="B187" s="36">
        <v>1</v>
      </c>
      <c r="C187" s="37">
        <v>20</v>
      </c>
      <c r="D187" s="38" t="s">
        <v>541</v>
      </c>
      <c r="E187" s="17">
        <v>4</v>
      </c>
      <c r="F187" s="39" t="str">
        <f t="shared" si="230"/>
        <v>SEG</v>
      </c>
      <c r="G187" s="40" t="str">
        <f t="shared" si="282"/>
        <v>Seguridad Ciudadana</v>
      </c>
      <c r="H187" s="40" t="str">
        <f t="shared" si="283"/>
        <v>Seguridad Ciudadana</v>
      </c>
      <c r="I187" s="40" t="str">
        <f t="shared" si="281"/>
        <v>Seguridad Ciudadana</v>
      </c>
      <c r="J187" s="41" t="s">
        <v>516</v>
      </c>
      <c r="K187" s="42" t="s">
        <v>84</v>
      </c>
      <c r="L187" s="42" t="s">
        <v>58</v>
      </c>
      <c r="M187" s="42" t="s">
        <v>497</v>
      </c>
      <c r="N187" s="42" t="s">
        <v>86</v>
      </c>
      <c r="O187" s="85" t="s">
        <v>498</v>
      </c>
      <c r="P187" s="43"/>
      <c r="Q187" s="42"/>
      <c r="R187" s="70"/>
      <c r="S187" s="45" t="s">
        <v>61</v>
      </c>
      <c r="T187" s="42" t="s">
        <v>92</v>
      </c>
      <c r="U187" s="42"/>
      <c r="V187" s="42" t="s">
        <v>119</v>
      </c>
      <c r="W187" s="71">
        <v>20</v>
      </c>
      <c r="X187" s="71">
        <v>20</v>
      </c>
      <c r="Y187" s="42" t="str">
        <f t="shared" si="193"/>
        <v>C1</v>
      </c>
      <c r="Z187" s="123">
        <v>14473.58</v>
      </c>
      <c r="AA187" s="123"/>
      <c r="AB187" s="48">
        <v>0</v>
      </c>
      <c r="AC187" s="42"/>
      <c r="AD187" s="49">
        <v>0</v>
      </c>
      <c r="AE187" s="50" t="s">
        <v>500</v>
      </c>
      <c r="AF187" s="51">
        <f t="shared" si="249"/>
        <v>10287.6</v>
      </c>
      <c r="AG187" s="51">
        <f t="shared" si="263"/>
        <v>0</v>
      </c>
      <c r="AH187" s="51">
        <f t="shared" si="250"/>
        <v>2529.0299999999997</v>
      </c>
      <c r="AI187" s="52">
        <f t="shared" si="231"/>
        <v>12816.630000000001</v>
      </c>
      <c r="AJ187" s="51">
        <f t="shared" si="251"/>
        <v>6282.55</v>
      </c>
      <c r="AK187" s="51">
        <f t="shared" si="236"/>
        <v>14473.58</v>
      </c>
      <c r="AL187" s="32">
        <f t="shared" si="268"/>
        <v>0</v>
      </c>
      <c r="AM187" s="51">
        <f t="shared" si="252"/>
        <v>1652.05</v>
      </c>
      <c r="AN187" s="51">
        <f t="shared" si="253"/>
        <v>0</v>
      </c>
      <c r="AO187" s="51">
        <f t="shared" si="254"/>
        <v>0</v>
      </c>
      <c r="AP187" s="51">
        <f t="shared" si="241"/>
        <v>0</v>
      </c>
      <c r="AQ187" s="51">
        <f t="shared" si="255"/>
        <v>0</v>
      </c>
      <c r="AR187" s="52">
        <f t="shared" si="256"/>
        <v>22408.18</v>
      </c>
      <c r="AS187" s="52">
        <f t="shared" si="226"/>
        <v>35224.81</v>
      </c>
      <c r="AT187" s="52">
        <f t="shared" si="233"/>
        <v>3082.1708749999998</v>
      </c>
      <c r="AU187" s="51">
        <f t="shared" si="257"/>
        <v>11998.2747822</v>
      </c>
      <c r="AV187" s="51">
        <f t="shared" si="258"/>
        <v>0</v>
      </c>
      <c r="AW187" s="51">
        <f t="shared" si="259"/>
        <v>221.91630299999997</v>
      </c>
      <c r="AX187" s="51">
        <f t="shared" si="260"/>
        <v>0</v>
      </c>
      <c r="AY187" s="51">
        <f t="shared" si="261"/>
        <v>0</v>
      </c>
      <c r="AZ187" s="51">
        <f t="shared" si="227"/>
        <v>0</v>
      </c>
      <c r="BA187" s="51">
        <f t="shared" si="262"/>
        <v>0</v>
      </c>
      <c r="BB187" s="51">
        <f t="shared" si="242"/>
        <v>1331.4978179999998</v>
      </c>
      <c r="BC187" s="52">
        <f t="shared" si="224"/>
        <v>13551.6889032</v>
      </c>
      <c r="BD187" s="52">
        <f t="shared" si="235"/>
        <v>48776.498903200001</v>
      </c>
    </row>
    <row r="188" spans="1:56" ht="45" x14ac:dyDescent="0.25">
      <c r="A188" s="35" t="s">
        <v>542</v>
      </c>
      <c r="B188" s="36">
        <v>1</v>
      </c>
      <c r="C188" s="37">
        <v>20</v>
      </c>
      <c r="D188" s="38" t="s">
        <v>543</v>
      </c>
      <c r="E188" s="17">
        <v>4</v>
      </c>
      <c r="F188" s="39" t="str">
        <f t="shared" si="230"/>
        <v>SEG</v>
      </c>
      <c r="G188" s="40" t="str">
        <f t="shared" si="282"/>
        <v>Seguridad Ciudadana</v>
      </c>
      <c r="H188" s="40" t="str">
        <f t="shared" si="283"/>
        <v>Seguridad Ciudadana</v>
      </c>
      <c r="I188" s="40" t="str">
        <f t="shared" si="281"/>
        <v>Seguridad Ciudadana</v>
      </c>
      <c r="J188" s="41" t="s">
        <v>516</v>
      </c>
      <c r="K188" s="42" t="s">
        <v>84</v>
      </c>
      <c r="L188" s="42" t="s">
        <v>58</v>
      </c>
      <c r="M188" s="42" t="s">
        <v>497</v>
      </c>
      <c r="N188" s="42" t="s">
        <v>86</v>
      </c>
      <c r="O188" s="85" t="s">
        <v>498</v>
      </c>
      <c r="P188" s="43">
        <v>32405</v>
      </c>
      <c r="Q188" s="42"/>
      <c r="R188" s="70"/>
      <c r="S188" s="45" t="s">
        <v>61</v>
      </c>
      <c r="T188" s="42" t="s">
        <v>62</v>
      </c>
      <c r="U188" s="42"/>
      <c r="V188" s="42" t="s">
        <v>119</v>
      </c>
      <c r="W188" s="71">
        <v>20</v>
      </c>
      <c r="X188" s="71">
        <v>20</v>
      </c>
      <c r="Y188" s="42" t="str">
        <f t="shared" si="193"/>
        <v>C1</v>
      </c>
      <c r="Z188" s="123">
        <v>14473.58</v>
      </c>
      <c r="AA188" s="123"/>
      <c r="AB188" s="48">
        <v>0</v>
      </c>
      <c r="AC188" s="42">
        <v>12</v>
      </c>
      <c r="AD188" s="49">
        <v>0</v>
      </c>
      <c r="AE188" s="50" t="s">
        <v>500</v>
      </c>
      <c r="AF188" s="51">
        <f t="shared" si="249"/>
        <v>10287.6</v>
      </c>
      <c r="AG188" s="51">
        <f t="shared" si="263"/>
        <v>4518</v>
      </c>
      <c r="AH188" s="51">
        <f t="shared" si="250"/>
        <v>3178.95</v>
      </c>
      <c r="AI188" s="52">
        <f t="shared" si="231"/>
        <v>17984.55</v>
      </c>
      <c r="AJ188" s="51">
        <f t="shared" si="251"/>
        <v>6282.55</v>
      </c>
      <c r="AK188" s="51">
        <f t="shared" si="236"/>
        <v>14473.58</v>
      </c>
      <c r="AL188" s="32">
        <f t="shared" si="268"/>
        <v>0</v>
      </c>
      <c r="AM188" s="51">
        <f t="shared" si="252"/>
        <v>1652.05</v>
      </c>
      <c r="AN188" s="51">
        <f t="shared" si="253"/>
        <v>0</v>
      </c>
      <c r="AO188" s="51">
        <f t="shared" si="254"/>
        <v>0</v>
      </c>
      <c r="AP188" s="51">
        <f t="shared" si="241"/>
        <v>0</v>
      </c>
      <c r="AQ188" s="51">
        <f t="shared" si="255"/>
        <v>0</v>
      </c>
      <c r="AR188" s="52">
        <f t="shared" si="256"/>
        <v>22408.18</v>
      </c>
      <c r="AS188" s="52">
        <f t="shared" si="226"/>
        <v>40392.729999999996</v>
      </c>
      <c r="AT188" s="52">
        <f t="shared" si="233"/>
        <v>3534.363875</v>
      </c>
      <c r="AU188" s="51">
        <f t="shared" si="257"/>
        <v>13758.5716926</v>
      </c>
      <c r="AV188" s="51">
        <f t="shared" si="258"/>
        <v>0</v>
      </c>
      <c r="AW188" s="51">
        <f t="shared" si="259"/>
        <v>254.47419900000003</v>
      </c>
      <c r="AX188" s="51">
        <f t="shared" si="260"/>
        <v>0</v>
      </c>
      <c r="AY188" s="51">
        <f t="shared" si="261"/>
        <v>0</v>
      </c>
      <c r="AZ188" s="51">
        <f t="shared" si="227"/>
        <v>0</v>
      </c>
      <c r="BA188" s="51">
        <f t="shared" si="262"/>
        <v>0</v>
      </c>
      <c r="BB188" s="51">
        <f t="shared" si="242"/>
        <v>1526.8451939999998</v>
      </c>
      <c r="BC188" s="52">
        <f t="shared" si="224"/>
        <v>15539.8910856</v>
      </c>
      <c r="BD188" s="52">
        <f t="shared" si="235"/>
        <v>55932.621085599996</v>
      </c>
    </row>
    <row r="189" spans="1:56" ht="45" x14ac:dyDescent="0.25">
      <c r="A189" s="35" t="s">
        <v>544</v>
      </c>
      <c r="B189" s="36">
        <v>1</v>
      </c>
      <c r="C189" s="37">
        <v>20</v>
      </c>
      <c r="D189" s="79" t="s">
        <v>132</v>
      </c>
      <c r="E189" s="17">
        <v>4</v>
      </c>
      <c r="F189" s="39" t="str">
        <f t="shared" si="230"/>
        <v>SEG</v>
      </c>
      <c r="G189" s="40" t="str">
        <f t="shared" si="282"/>
        <v>Seguridad Ciudadana</v>
      </c>
      <c r="H189" s="40" t="str">
        <f t="shared" si="283"/>
        <v>Seguridad Ciudadana</v>
      </c>
      <c r="I189" s="40" t="str">
        <f t="shared" si="281"/>
        <v>Seguridad Ciudadana</v>
      </c>
      <c r="J189" s="41" t="s">
        <v>516</v>
      </c>
      <c r="K189" s="42" t="s">
        <v>84</v>
      </c>
      <c r="L189" s="42" t="s">
        <v>58</v>
      </c>
      <c r="M189" s="42" t="s">
        <v>497</v>
      </c>
      <c r="N189" s="42" t="s">
        <v>86</v>
      </c>
      <c r="O189" s="85" t="s">
        <v>498</v>
      </c>
      <c r="P189" s="43"/>
      <c r="Q189" s="42"/>
      <c r="R189" s="70"/>
      <c r="S189" s="45" t="s">
        <v>61</v>
      </c>
      <c r="T189" s="42" t="s">
        <v>92</v>
      </c>
      <c r="U189" s="42"/>
      <c r="V189" s="42" t="s">
        <v>119</v>
      </c>
      <c r="W189" s="71">
        <v>18</v>
      </c>
      <c r="X189" s="71">
        <v>18</v>
      </c>
      <c r="Y189" s="42" t="str">
        <f t="shared" si="193"/>
        <v>C1</v>
      </c>
      <c r="Z189" s="123">
        <v>14473.58</v>
      </c>
      <c r="AA189" s="123"/>
      <c r="AB189" s="48">
        <v>0</v>
      </c>
      <c r="AC189" s="42"/>
      <c r="AD189" s="49">
        <v>0</v>
      </c>
      <c r="AE189" s="50" t="s">
        <v>500</v>
      </c>
      <c r="AF189" s="51">
        <f t="shared" si="249"/>
        <v>10287.6</v>
      </c>
      <c r="AG189" s="51">
        <f t="shared" si="263"/>
        <v>0</v>
      </c>
      <c r="AH189" s="51">
        <f t="shared" si="250"/>
        <v>2422.12</v>
      </c>
      <c r="AI189" s="52">
        <f t="shared" si="231"/>
        <v>12709.720000000001</v>
      </c>
      <c r="AJ189" s="51">
        <f t="shared" si="251"/>
        <v>5641.05</v>
      </c>
      <c r="AK189" s="51">
        <f t="shared" si="236"/>
        <v>14473.58</v>
      </c>
      <c r="AL189" s="32">
        <f t="shared" si="268"/>
        <v>0</v>
      </c>
      <c r="AM189" s="51">
        <f t="shared" si="252"/>
        <v>1652.05</v>
      </c>
      <c r="AN189" s="51">
        <f t="shared" si="253"/>
        <v>0</v>
      </c>
      <c r="AO189" s="51">
        <f t="shared" si="254"/>
        <v>0</v>
      </c>
      <c r="AP189" s="51">
        <f t="shared" si="241"/>
        <v>0</v>
      </c>
      <c r="AQ189" s="51">
        <f t="shared" si="255"/>
        <v>0</v>
      </c>
      <c r="AR189" s="52">
        <f t="shared" si="256"/>
        <v>21766.68</v>
      </c>
      <c r="AS189" s="52">
        <f t="shared" si="226"/>
        <v>34476.400000000001</v>
      </c>
      <c r="AT189" s="52">
        <f t="shared" si="233"/>
        <v>3016.6849999999999</v>
      </c>
      <c r="AU189" s="51">
        <f t="shared" si="257"/>
        <v>11743.351368</v>
      </c>
      <c r="AV189" s="51">
        <f t="shared" si="258"/>
        <v>0</v>
      </c>
      <c r="AW189" s="51">
        <f t="shared" si="259"/>
        <v>217.20132000000001</v>
      </c>
      <c r="AX189" s="51">
        <f t="shared" si="260"/>
        <v>0</v>
      </c>
      <c r="AY189" s="51">
        <f t="shared" si="261"/>
        <v>0</v>
      </c>
      <c r="AZ189" s="51">
        <f t="shared" si="227"/>
        <v>0</v>
      </c>
      <c r="BA189" s="51">
        <f t="shared" si="262"/>
        <v>0</v>
      </c>
      <c r="BB189" s="51">
        <f t="shared" si="242"/>
        <v>1303.2079199999998</v>
      </c>
      <c r="BC189" s="52">
        <f t="shared" si="224"/>
        <v>13263.760608000001</v>
      </c>
      <c r="BD189" s="52">
        <f t="shared" si="235"/>
        <v>47740.160608000006</v>
      </c>
    </row>
    <row r="190" spans="1:56" ht="45" x14ac:dyDescent="0.25">
      <c r="A190" s="35" t="s">
        <v>545</v>
      </c>
      <c r="B190" s="36">
        <v>1</v>
      </c>
      <c r="C190" s="37">
        <v>20</v>
      </c>
      <c r="D190" s="38" t="s">
        <v>546</v>
      </c>
      <c r="E190" s="17">
        <v>4</v>
      </c>
      <c r="F190" s="39" t="str">
        <f t="shared" si="230"/>
        <v>SEG</v>
      </c>
      <c r="G190" s="40" t="str">
        <f t="shared" si="282"/>
        <v>Seguridad Ciudadana</v>
      </c>
      <c r="H190" s="40" t="str">
        <f t="shared" si="283"/>
        <v>Seguridad Ciudadana</v>
      </c>
      <c r="I190" s="40" t="str">
        <f t="shared" si="281"/>
        <v>Seguridad Ciudadana</v>
      </c>
      <c r="J190" s="41" t="s">
        <v>516</v>
      </c>
      <c r="K190" s="42" t="s">
        <v>84</v>
      </c>
      <c r="L190" s="42" t="s">
        <v>58</v>
      </c>
      <c r="M190" s="42" t="s">
        <v>497</v>
      </c>
      <c r="N190" s="42" t="s">
        <v>86</v>
      </c>
      <c r="O190" s="85" t="s">
        <v>498</v>
      </c>
      <c r="P190" s="43">
        <v>32857</v>
      </c>
      <c r="Q190" s="42"/>
      <c r="R190" s="70"/>
      <c r="S190" s="45" t="s">
        <v>61</v>
      </c>
      <c r="T190" s="42" t="s">
        <v>62</v>
      </c>
      <c r="U190" s="42"/>
      <c r="V190" s="42" t="s">
        <v>119</v>
      </c>
      <c r="W190" s="71">
        <v>20</v>
      </c>
      <c r="X190" s="71">
        <v>20</v>
      </c>
      <c r="Y190" s="42" t="str">
        <f t="shared" ref="Y190:Y236" si="284">V190</f>
        <v>C1</v>
      </c>
      <c r="Z190" s="123">
        <v>14473.58</v>
      </c>
      <c r="AA190" s="123"/>
      <c r="AB190" s="48">
        <v>0</v>
      </c>
      <c r="AC190" s="42">
        <v>11</v>
      </c>
      <c r="AD190" s="49">
        <v>0</v>
      </c>
      <c r="AE190" s="50" t="s">
        <v>500</v>
      </c>
      <c r="AF190" s="51">
        <f t="shared" si="249"/>
        <v>10287.6</v>
      </c>
      <c r="AG190" s="51">
        <f t="shared" si="263"/>
        <v>4141.5</v>
      </c>
      <c r="AH190" s="51">
        <f t="shared" si="250"/>
        <v>3124.79</v>
      </c>
      <c r="AI190" s="52">
        <f t="shared" si="231"/>
        <v>17553.89</v>
      </c>
      <c r="AJ190" s="51">
        <f t="shared" si="251"/>
        <v>6282.55</v>
      </c>
      <c r="AK190" s="51">
        <f t="shared" si="236"/>
        <v>14473.58</v>
      </c>
      <c r="AL190" s="32">
        <f t="shared" si="268"/>
        <v>0</v>
      </c>
      <c r="AM190" s="51">
        <f t="shared" si="252"/>
        <v>1652.05</v>
      </c>
      <c r="AN190" s="51">
        <f t="shared" si="253"/>
        <v>0</v>
      </c>
      <c r="AO190" s="51">
        <f t="shared" si="254"/>
        <v>0</v>
      </c>
      <c r="AP190" s="51">
        <f t="shared" si="241"/>
        <v>0</v>
      </c>
      <c r="AQ190" s="51">
        <f t="shared" si="255"/>
        <v>0</v>
      </c>
      <c r="AR190" s="52">
        <f t="shared" si="256"/>
        <v>22408.18</v>
      </c>
      <c r="AS190" s="52">
        <f t="shared" si="226"/>
        <v>39962.07</v>
      </c>
      <c r="AT190" s="52">
        <f t="shared" si="233"/>
        <v>3496.6811250000001</v>
      </c>
      <c r="AU190" s="51">
        <f t="shared" si="257"/>
        <v>13611.880283400002</v>
      </c>
      <c r="AV190" s="51">
        <f t="shared" si="258"/>
        <v>0</v>
      </c>
      <c r="AW190" s="51">
        <f t="shared" si="259"/>
        <v>251.76104100000003</v>
      </c>
      <c r="AX190" s="51">
        <f t="shared" si="260"/>
        <v>0</v>
      </c>
      <c r="AY190" s="51">
        <f t="shared" si="261"/>
        <v>0</v>
      </c>
      <c r="AZ190" s="51">
        <f t="shared" si="227"/>
        <v>0</v>
      </c>
      <c r="BA190" s="51">
        <f t="shared" si="262"/>
        <v>0</v>
      </c>
      <c r="BB190" s="51">
        <f t="shared" si="242"/>
        <v>1510.5662459999999</v>
      </c>
      <c r="BC190" s="52">
        <f t="shared" si="224"/>
        <v>15374.207570400002</v>
      </c>
      <c r="BD190" s="52">
        <f t="shared" si="235"/>
        <v>55336.277570400001</v>
      </c>
    </row>
    <row r="191" spans="1:56" ht="45" x14ac:dyDescent="0.25">
      <c r="A191" s="35" t="s">
        <v>547</v>
      </c>
      <c r="B191" s="36">
        <v>1</v>
      </c>
      <c r="C191" s="37">
        <v>20</v>
      </c>
      <c r="D191" s="38" t="s">
        <v>548</v>
      </c>
      <c r="E191" s="17">
        <v>4</v>
      </c>
      <c r="F191" s="39" t="str">
        <f t="shared" si="230"/>
        <v>SEG</v>
      </c>
      <c r="G191" s="40" t="str">
        <f t="shared" si="282"/>
        <v>Seguridad Ciudadana</v>
      </c>
      <c r="H191" s="40" t="str">
        <f t="shared" si="283"/>
        <v>Seguridad Ciudadana</v>
      </c>
      <c r="I191" s="40" t="str">
        <f t="shared" si="281"/>
        <v>Seguridad Ciudadana</v>
      </c>
      <c r="J191" s="41" t="s">
        <v>516</v>
      </c>
      <c r="K191" s="42" t="s">
        <v>84</v>
      </c>
      <c r="L191" s="42" t="s">
        <v>58</v>
      </c>
      <c r="M191" s="42" t="s">
        <v>497</v>
      </c>
      <c r="N191" s="42" t="s">
        <v>86</v>
      </c>
      <c r="O191" s="85" t="s">
        <v>498</v>
      </c>
      <c r="P191" s="43">
        <v>32923</v>
      </c>
      <c r="Q191" s="42"/>
      <c r="R191" s="70"/>
      <c r="S191" s="45" t="s">
        <v>61</v>
      </c>
      <c r="T191" s="42" t="s">
        <v>62</v>
      </c>
      <c r="U191" s="42"/>
      <c r="V191" s="42" t="s">
        <v>119</v>
      </c>
      <c r="W191" s="71">
        <v>20</v>
      </c>
      <c r="X191" s="71">
        <v>20</v>
      </c>
      <c r="Y191" s="42" t="str">
        <f t="shared" si="284"/>
        <v>C1</v>
      </c>
      <c r="Z191" s="123">
        <v>14473.58</v>
      </c>
      <c r="AA191" s="123"/>
      <c r="AB191" s="48">
        <v>0</v>
      </c>
      <c r="AC191" s="42">
        <v>11</v>
      </c>
      <c r="AD191" s="49">
        <v>0</v>
      </c>
      <c r="AE191" s="50" t="s">
        <v>500</v>
      </c>
      <c r="AF191" s="51">
        <f t="shared" si="249"/>
        <v>10287.6</v>
      </c>
      <c r="AG191" s="51">
        <f t="shared" si="263"/>
        <v>4141.5</v>
      </c>
      <c r="AH191" s="51">
        <f t="shared" si="250"/>
        <v>3124.79</v>
      </c>
      <c r="AI191" s="52">
        <f t="shared" si="231"/>
        <v>17553.89</v>
      </c>
      <c r="AJ191" s="51">
        <f t="shared" si="251"/>
        <v>6282.55</v>
      </c>
      <c r="AK191" s="51">
        <f t="shared" si="236"/>
        <v>14473.58</v>
      </c>
      <c r="AL191" s="32">
        <f t="shared" si="268"/>
        <v>0</v>
      </c>
      <c r="AM191" s="51">
        <f t="shared" si="252"/>
        <v>1652.05</v>
      </c>
      <c r="AN191" s="51">
        <f t="shared" si="253"/>
        <v>0</v>
      </c>
      <c r="AO191" s="51">
        <f t="shared" si="254"/>
        <v>0</v>
      </c>
      <c r="AP191" s="51">
        <f t="shared" si="241"/>
        <v>0</v>
      </c>
      <c r="AQ191" s="51">
        <f t="shared" si="255"/>
        <v>0</v>
      </c>
      <c r="AR191" s="52">
        <f t="shared" si="256"/>
        <v>22408.18</v>
      </c>
      <c r="AS191" s="52">
        <f t="shared" si="226"/>
        <v>39962.07</v>
      </c>
      <c r="AT191" s="52">
        <f t="shared" si="233"/>
        <v>3496.6811250000001</v>
      </c>
      <c r="AU191" s="51">
        <f t="shared" si="257"/>
        <v>13611.880283400002</v>
      </c>
      <c r="AV191" s="51">
        <f t="shared" si="258"/>
        <v>0</v>
      </c>
      <c r="AW191" s="51">
        <f t="shared" si="259"/>
        <v>251.76104100000003</v>
      </c>
      <c r="AX191" s="51">
        <f t="shared" si="260"/>
        <v>0</v>
      </c>
      <c r="AY191" s="51">
        <f t="shared" si="261"/>
        <v>0</v>
      </c>
      <c r="AZ191" s="51">
        <f t="shared" si="227"/>
        <v>0</v>
      </c>
      <c r="BA191" s="51">
        <f t="shared" si="262"/>
        <v>0</v>
      </c>
      <c r="BB191" s="51">
        <f t="shared" si="242"/>
        <v>1510.5662459999999</v>
      </c>
      <c r="BC191" s="52">
        <f t="shared" si="224"/>
        <v>15374.207570400002</v>
      </c>
      <c r="BD191" s="52">
        <f t="shared" si="235"/>
        <v>55336.277570400001</v>
      </c>
    </row>
    <row r="192" spans="1:56" ht="45" x14ac:dyDescent="0.25">
      <c r="A192" s="35" t="s">
        <v>549</v>
      </c>
      <c r="B192" s="36">
        <v>1</v>
      </c>
      <c r="C192" s="37">
        <v>20</v>
      </c>
      <c r="D192" s="38" t="s">
        <v>550</v>
      </c>
      <c r="E192" s="80">
        <v>4</v>
      </c>
      <c r="F192" s="39" t="str">
        <f t="shared" si="230"/>
        <v>SEG</v>
      </c>
      <c r="G192" s="40" t="str">
        <f t="shared" si="282"/>
        <v>Seguridad Ciudadana</v>
      </c>
      <c r="H192" s="40" t="str">
        <f t="shared" si="283"/>
        <v>Seguridad Ciudadana</v>
      </c>
      <c r="I192" s="40" t="str">
        <f t="shared" si="281"/>
        <v>Seguridad Ciudadana</v>
      </c>
      <c r="J192" s="41" t="s">
        <v>516</v>
      </c>
      <c r="K192" s="42" t="s">
        <v>84</v>
      </c>
      <c r="L192" s="42" t="s">
        <v>58</v>
      </c>
      <c r="M192" s="42" t="s">
        <v>497</v>
      </c>
      <c r="N192" s="42" t="s">
        <v>86</v>
      </c>
      <c r="O192" s="85" t="s">
        <v>498</v>
      </c>
      <c r="P192" s="43">
        <v>33080</v>
      </c>
      <c r="Q192" s="42"/>
      <c r="R192" s="70"/>
      <c r="S192" s="45" t="s">
        <v>61</v>
      </c>
      <c r="T192" s="42" t="s">
        <v>62</v>
      </c>
      <c r="U192" s="42"/>
      <c r="V192" s="42" t="s">
        <v>119</v>
      </c>
      <c r="W192" s="71">
        <v>20</v>
      </c>
      <c r="X192" s="71">
        <v>20</v>
      </c>
      <c r="Y192" s="42" t="str">
        <f t="shared" si="284"/>
        <v>C1</v>
      </c>
      <c r="Z192" s="123">
        <v>14473.58</v>
      </c>
      <c r="AA192" s="123"/>
      <c r="AB192" s="48">
        <v>0</v>
      </c>
      <c r="AC192" s="42">
        <v>11</v>
      </c>
      <c r="AD192" s="49">
        <v>0</v>
      </c>
      <c r="AE192" s="50" t="s">
        <v>500</v>
      </c>
      <c r="AF192" s="51">
        <f t="shared" si="249"/>
        <v>10287.6</v>
      </c>
      <c r="AG192" s="51">
        <f t="shared" si="263"/>
        <v>4141.5</v>
      </c>
      <c r="AH192" s="51">
        <f t="shared" si="250"/>
        <v>3124.79</v>
      </c>
      <c r="AI192" s="52">
        <f t="shared" si="231"/>
        <v>17553.89</v>
      </c>
      <c r="AJ192" s="51">
        <f t="shared" si="251"/>
        <v>6282.55</v>
      </c>
      <c r="AK192" s="51">
        <f t="shared" si="236"/>
        <v>14473.58</v>
      </c>
      <c r="AL192" s="51">
        <f t="shared" si="268"/>
        <v>0</v>
      </c>
      <c r="AM192" s="51">
        <f t="shared" si="252"/>
        <v>1652.05</v>
      </c>
      <c r="AN192" s="51">
        <f t="shared" si="253"/>
        <v>0</v>
      </c>
      <c r="AO192" s="51">
        <f t="shared" si="254"/>
        <v>0</v>
      </c>
      <c r="AP192" s="51">
        <f t="shared" si="241"/>
        <v>0</v>
      </c>
      <c r="AQ192" s="51">
        <f t="shared" si="255"/>
        <v>0</v>
      </c>
      <c r="AR192" s="52">
        <f t="shared" si="256"/>
        <v>22408.18</v>
      </c>
      <c r="AS192" s="52">
        <f t="shared" si="226"/>
        <v>39962.07</v>
      </c>
      <c r="AT192" s="52">
        <f t="shared" si="233"/>
        <v>3496.6811250000001</v>
      </c>
      <c r="AU192" s="51">
        <f t="shared" si="257"/>
        <v>13611.880283400002</v>
      </c>
      <c r="AV192" s="51">
        <f t="shared" si="258"/>
        <v>0</v>
      </c>
      <c r="AW192" s="51">
        <f t="shared" si="259"/>
        <v>251.76104100000003</v>
      </c>
      <c r="AX192" s="51">
        <f t="shared" si="260"/>
        <v>0</v>
      </c>
      <c r="AY192" s="51">
        <f t="shared" si="261"/>
        <v>0</v>
      </c>
      <c r="AZ192" s="51">
        <f t="shared" si="227"/>
        <v>0</v>
      </c>
      <c r="BA192" s="51">
        <f t="shared" si="262"/>
        <v>0</v>
      </c>
      <c r="BB192" s="51">
        <f t="shared" ref="BB192:BB223" si="285">IF(L192&lt;&gt;"",VLOOKUP(AE192,EPIGRAFES,3,FALSE)*AT192*12,0)</f>
        <v>1510.5662459999999</v>
      </c>
      <c r="BC192" s="52">
        <f t="shared" ref="BC192:BC236" si="286">SUM(AU192:BB192)</f>
        <v>15374.207570400002</v>
      </c>
      <c r="BD192" s="52">
        <f t="shared" si="235"/>
        <v>55336.277570400001</v>
      </c>
    </row>
    <row r="193" spans="1:56" ht="45" x14ac:dyDescent="0.25">
      <c r="A193" s="35" t="s">
        <v>551</v>
      </c>
      <c r="B193" s="36">
        <v>1</v>
      </c>
      <c r="C193" s="37">
        <v>20</v>
      </c>
      <c r="D193" s="38" t="s">
        <v>552</v>
      </c>
      <c r="E193" s="17">
        <v>4</v>
      </c>
      <c r="F193" s="39" t="str">
        <f t="shared" si="230"/>
        <v>SEG</v>
      </c>
      <c r="G193" s="40" t="str">
        <f t="shared" si="282"/>
        <v>Seguridad Ciudadana</v>
      </c>
      <c r="H193" s="40" t="str">
        <f t="shared" si="283"/>
        <v>Seguridad Ciudadana</v>
      </c>
      <c r="I193" s="40" t="str">
        <f t="shared" si="281"/>
        <v>Seguridad Ciudadana</v>
      </c>
      <c r="J193" s="41" t="s">
        <v>516</v>
      </c>
      <c r="K193" s="42" t="s">
        <v>84</v>
      </c>
      <c r="L193" s="42" t="s">
        <v>58</v>
      </c>
      <c r="M193" s="42" t="s">
        <v>497</v>
      </c>
      <c r="N193" s="42" t="s">
        <v>86</v>
      </c>
      <c r="O193" s="85" t="s">
        <v>498</v>
      </c>
      <c r="P193" s="43">
        <v>33080</v>
      </c>
      <c r="Q193" s="42"/>
      <c r="R193" s="70"/>
      <c r="S193" s="45" t="s">
        <v>61</v>
      </c>
      <c r="T193" s="42" t="s">
        <v>62</v>
      </c>
      <c r="U193" s="42"/>
      <c r="V193" s="42" t="s">
        <v>119</v>
      </c>
      <c r="W193" s="71">
        <v>20</v>
      </c>
      <c r="X193" s="71">
        <v>20</v>
      </c>
      <c r="Y193" s="42" t="str">
        <f t="shared" si="284"/>
        <v>C1</v>
      </c>
      <c r="Z193" s="123">
        <v>14473.58</v>
      </c>
      <c r="AA193" s="123"/>
      <c r="AB193" s="48">
        <v>0</v>
      </c>
      <c r="AC193" s="42">
        <v>11</v>
      </c>
      <c r="AD193" s="49">
        <v>0</v>
      </c>
      <c r="AE193" s="50" t="s">
        <v>500</v>
      </c>
      <c r="AF193" s="51">
        <f t="shared" si="249"/>
        <v>10287.6</v>
      </c>
      <c r="AG193" s="51">
        <f t="shared" si="263"/>
        <v>4141.5</v>
      </c>
      <c r="AH193" s="51">
        <f t="shared" si="250"/>
        <v>3124.79</v>
      </c>
      <c r="AI193" s="52">
        <f t="shared" si="231"/>
        <v>17553.89</v>
      </c>
      <c r="AJ193" s="51">
        <f t="shared" si="251"/>
        <v>6282.55</v>
      </c>
      <c r="AK193" s="51">
        <f t="shared" si="236"/>
        <v>14473.58</v>
      </c>
      <c r="AL193" s="32">
        <f t="shared" si="268"/>
        <v>0</v>
      </c>
      <c r="AM193" s="51">
        <f t="shared" si="252"/>
        <v>1652.05</v>
      </c>
      <c r="AN193" s="51">
        <f t="shared" si="253"/>
        <v>0</v>
      </c>
      <c r="AO193" s="51">
        <f t="shared" si="254"/>
        <v>0</v>
      </c>
      <c r="AP193" s="51">
        <f t="shared" si="241"/>
        <v>0</v>
      </c>
      <c r="AQ193" s="51">
        <f t="shared" si="255"/>
        <v>0</v>
      </c>
      <c r="AR193" s="52">
        <f t="shared" si="256"/>
        <v>22408.18</v>
      </c>
      <c r="AS193" s="52">
        <f t="shared" si="226"/>
        <v>39962.07</v>
      </c>
      <c r="AT193" s="52">
        <f t="shared" si="233"/>
        <v>3496.6811250000001</v>
      </c>
      <c r="AU193" s="51">
        <f t="shared" si="257"/>
        <v>13611.880283400002</v>
      </c>
      <c r="AV193" s="51">
        <f t="shared" si="258"/>
        <v>0</v>
      </c>
      <c r="AW193" s="51">
        <f t="shared" si="259"/>
        <v>251.76104100000003</v>
      </c>
      <c r="AX193" s="51">
        <f t="shared" si="260"/>
        <v>0</v>
      </c>
      <c r="AY193" s="51">
        <f t="shared" si="261"/>
        <v>0</v>
      </c>
      <c r="AZ193" s="51">
        <f t="shared" si="227"/>
        <v>0</v>
      </c>
      <c r="BA193" s="51">
        <f t="shared" si="262"/>
        <v>0</v>
      </c>
      <c r="BB193" s="51">
        <f t="shared" si="285"/>
        <v>1510.5662459999999</v>
      </c>
      <c r="BC193" s="52">
        <f t="shared" si="286"/>
        <v>15374.207570400002</v>
      </c>
      <c r="BD193" s="52">
        <f t="shared" si="235"/>
        <v>55336.277570400001</v>
      </c>
    </row>
    <row r="194" spans="1:56" ht="45" x14ac:dyDescent="0.25">
      <c r="A194" s="35" t="s">
        <v>553</v>
      </c>
      <c r="B194" s="36">
        <v>1</v>
      </c>
      <c r="C194" s="37">
        <v>20</v>
      </c>
      <c r="D194" s="133" t="s">
        <v>554</v>
      </c>
      <c r="E194" s="17">
        <v>4</v>
      </c>
      <c r="F194" s="39" t="str">
        <f t="shared" si="230"/>
        <v>SEG</v>
      </c>
      <c r="G194" s="40" t="str">
        <f t="shared" si="282"/>
        <v>Seguridad Ciudadana</v>
      </c>
      <c r="H194" s="40" t="str">
        <f t="shared" si="283"/>
        <v>Seguridad Ciudadana</v>
      </c>
      <c r="I194" s="40" t="str">
        <f t="shared" si="281"/>
        <v>Seguridad Ciudadana</v>
      </c>
      <c r="J194" s="41" t="s">
        <v>516</v>
      </c>
      <c r="K194" s="42" t="s">
        <v>84</v>
      </c>
      <c r="L194" s="42" t="s">
        <v>58</v>
      </c>
      <c r="M194" s="42" t="s">
        <v>497</v>
      </c>
      <c r="N194" s="42" t="s">
        <v>86</v>
      </c>
      <c r="O194" s="85" t="s">
        <v>498</v>
      </c>
      <c r="P194" s="43">
        <v>33080</v>
      </c>
      <c r="Q194" s="42"/>
      <c r="R194" s="70"/>
      <c r="S194" s="45" t="s">
        <v>61</v>
      </c>
      <c r="T194" s="42" t="s">
        <v>62</v>
      </c>
      <c r="U194" s="42"/>
      <c r="V194" s="42" t="s">
        <v>119</v>
      </c>
      <c r="W194" s="71">
        <v>20</v>
      </c>
      <c r="X194" s="71">
        <v>20</v>
      </c>
      <c r="Y194" s="42" t="str">
        <f t="shared" si="284"/>
        <v>C1</v>
      </c>
      <c r="Z194" s="123">
        <v>14473.58</v>
      </c>
      <c r="AA194" s="123"/>
      <c r="AB194" s="48">
        <v>0</v>
      </c>
      <c r="AC194" s="42">
        <v>11</v>
      </c>
      <c r="AD194" s="49">
        <v>0</v>
      </c>
      <c r="AE194" s="50" t="s">
        <v>500</v>
      </c>
      <c r="AF194" s="51">
        <f t="shared" si="249"/>
        <v>10287.6</v>
      </c>
      <c r="AG194" s="51">
        <f t="shared" si="263"/>
        <v>4141.5</v>
      </c>
      <c r="AH194" s="51">
        <f t="shared" si="250"/>
        <v>3124.79</v>
      </c>
      <c r="AI194" s="52">
        <f t="shared" si="231"/>
        <v>17553.89</v>
      </c>
      <c r="AJ194" s="51">
        <f t="shared" si="251"/>
        <v>6282.55</v>
      </c>
      <c r="AK194" s="51">
        <f t="shared" si="236"/>
        <v>14473.58</v>
      </c>
      <c r="AL194" s="32">
        <f t="shared" si="268"/>
        <v>0</v>
      </c>
      <c r="AM194" s="51">
        <f t="shared" si="252"/>
        <v>1652.05</v>
      </c>
      <c r="AN194" s="51">
        <f t="shared" si="253"/>
        <v>0</v>
      </c>
      <c r="AO194" s="51">
        <f t="shared" si="254"/>
        <v>0</v>
      </c>
      <c r="AP194" s="51">
        <f t="shared" si="241"/>
        <v>0</v>
      </c>
      <c r="AQ194" s="51">
        <f t="shared" si="255"/>
        <v>0</v>
      </c>
      <c r="AR194" s="52">
        <f t="shared" si="256"/>
        <v>22408.18</v>
      </c>
      <c r="AS194" s="52">
        <f t="shared" si="226"/>
        <v>39962.07</v>
      </c>
      <c r="AT194" s="52">
        <f t="shared" si="233"/>
        <v>3496.6811250000001</v>
      </c>
      <c r="AU194" s="51">
        <f t="shared" si="257"/>
        <v>13611.880283400002</v>
      </c>
      <c r="AV194" s="51">
        <f t="shared" si="258"/>
        <v>0</v>
      </c>
      <c r="AW194" s="51">
        <f t="shared" si="259"/>
        <v>251.76104100000003</v>
      </c>
      <c r="AX194" s="51">
        <f t="shared" si="260"/>
        <v>0</v>
      </c>
      <c r="AY194" s="51">
        <f t="shared" si="261"/>
        <v>0</v>
      </c>
      <c r="AZ194" s="51">
        <f t="shared" si="227"/>
        <v>0</v>
      </c>
      <c r="BA194" s="51">
        <f t="shared" si="262"/>
        <v>0</v>
      </c>
      <c r="BB194" s="51">
        <f t="shared" si="285"/>
        <v>1510.5662459999999</v>
      </c>
      <c r="BC194" s="52">
        <f t="shared" si="286"/>
        <v>15374.207570400002</v>
      </c>
      <c r="BD194" s="52">
        <f t="shared" si="235"/>
        <v>55336.277570400001</v>
      </c>
    </row>
    <row r="195" spans="1:56" ht="45" x14ac:dyDescent="0.25">
      <c r="A195" s="35" t="s">
        <v>555</v>
      </c>
      <c r="B195" s="36">
        <v>1</v>
      </c>
      <c r="C195" s="37">
        <v>20</v>
      </c>
      <c r="D195" s="134" t="s">
        <v>556</v>
      </c>
      <c r="E195" s="17">
        <v>4</v>
      </c>
      <c r="F195" s="39" t="str">
        <f t="shared" si="230"/>
        <v>SEG</v>
      </c>
      <c r="G195" s="40" t="str">
        <f t="shared" si="282"/>
        <v>Seguridad Ciudadana</v>
      </c>
      <c r="H195" s="40" t="str">
        <f t="shared" si="283"/>
        <v>Seguridad Ciudadana</v>
      </c>
      <c r="I195" s="40" t="str">
        <f t="shared" si="281"/>
        <v>Seguridad Ciudadana</v>
      </c>
      <c r="J195" s="41" t="s">
        <v>516</v>
      </c>
      <c r="K195" s="42" t="s">
        <v>84</v>
      </c>
      <c r="L195" s="42" t="s">
        <v>58</v>
      </c>
      <c r="M195" s="42" t="s">
        <v>497</v>
      </c>
      <c r="N195" s="42" t="s">
        <v>86</v>
      </c>
      <c r="O195" s="85" t="s">
        <v>498</v>
      </c>
      <c r="P195" s="43"/>
      <c r="Q195" s="42"/>
      <c r="R195" s="70"/>
      <c r="S195" s="45" t="s">
        <v>61</v>
      </c>
      <c r="T195" s="42" t="s">
        <v>92</v>
      </c>
      <c r="U195" s="42"/>
      <c r="V195" s="42" t="s">
        <v>119</v>
      </c>
      <c r="W195" s="71">
        <v>20</v>
      </c>
      <c r="X195" s="71">
        <v>20</v>
      </c>
      <c r="Y195" s="42" t="str">
        <f t="shared" si="284"/>
        <v>C1</v>
      </c>
      <c r="Z195" s="123">
        <v>14473.58</v>
      </c>
      <c r="AA195" s="123"/>
      <c r="AB195" s="48">
        <v>0</v>
      </c>
      <c r="AC195" s="42"/>
      <c r="AD195" s="49">
        <v>0</v>
      </c>
      <c r="AE195" s="50" t="s">
        <v>500</v>
      </c>
      <c r="AF195" s="51">
        <f t="shared" si="249"/>
        <v>10287.6</v>
      </c>
      <c r="AG195" s="51">
        <f t="shared" si="263"/>
        <v>0</v>
      </c>
      <c r="AH195" s="51">
        <f t="shared" si="250"/>
        <v>2529.0299999999997</v>
      </c>
      <c r="AI195" s="52">
        <f t="shared" si="231"/>
        <v>12816.630000000001</v>
      </c>
      <c r="AJ195" s="51">
        <f t="shared" si="251"/>
        <v>6282.55</v>
      </c>
      <c r="AK195" s="51">
        <f t="shared" si="236"/>
        <v>14473.58</v>
      </c>
      <c r="AL195" s="32">
        <f t="shared" si="268"/>
        <v>0</v>
      </c>
      <c r="AM195" s="51">
        <f t="shared" si="252"/>
        <v>1652.05</v>
      </c>
      <c r="AN195" s="51">
        <f t="shared" si="253"/>
        <v>0</v>
      </c>
      <c r="AO195" s="51">
        <f t="shared" si="254"/>
        <v>0</v>
      </c>
      <c r="AP195" s="51">
        <f t="shared" si="241"/>
        <v>0</v>
      </c>
      <c r="AQ195" s="51">
        <f t="shared" si="255"/>
        <v>0</v>
      </c>
      <c r="AR195" s="52">
        <f t="shared" si="256"/>
        <v>22408.18</v>
      </c>
      <c r="AS195" s="52">
        <f t="shared" si="226"/>
        <v>35224.81</v>
      </c>
      <c r="AT195" s="52">
        <f t="shared" si="233"/>
        <v>3082.1708749999998</v>
      </c>
      <c r="AU195" s="51">
        <f t="shared" si="257"/>
        <v>11998.2747822</v>
      </c>
      <c r="AV195" s="51">
        <f t="shared" si="258"/>
        <v>0</v>
      </c>
      <c r="AW195" s="51">
        <f t="shared" si="259"/>
        <v>221.91630299999997</v>
      </c>
      <c r="AX195" s="51">
        <f t="shared" si="260"/>
        <v>0</v>
      </c>
      <c r="AY195" s="51">
        <f t="shared" si="261"/>
        <v>0</v>
      </c>
      <c r="AZ195" s="51">
        <f t="shared" si="227"/>
        <v>0</v>
      </c>
      <c r="BA195" s="51">
        <f t="shared" si="262"/>
        <v>0</v>
      </c>
      <c r="BB195" s="51">
        <f t="shared" si="285"/>
        <v>1331.4978179999998</v>
      </c>
      <c r="BC195" s="52">
        <f t="shared" si="286"/>
        <v>13551.6889032</v>
      </c>
      <c r="BD195" s="52">
        <f t="shared" si="235"/>
        <v>48776.498903200001</v>
      </c>
    </row>
    <row r="196" spans="1:56" ht="45" x14ac:dyDescent="0.25">
      <c r="A196" s="35" t="s">
        <v>557</v>
      </c>
      <c r="B196" s="36">
        <v>1</v>
      </c>
      <c r="C196" s="37">
        <v>20</v>
      </c>
      <c r="D196" s="133" t="s">
        <v>558</v>
      </c>
      <c r="E196" s="17">
        <v>4</v>
      </c>
      <c r="F196" s="39" t="str">
        <f t="shared" si="230"/>
        <v>SEG</v>
      </c>
      <c r="G196" s="40" t="str">
        <f t="shared" si="282"/>
        <v>Seguridad Ciudadana</v>
      </c>
      <c r="H196" s="40" t="str">
        <f t="shared" si="283"/>
        <v>Seguridad Ciudadana</v>
      </c>
      <c r="I196" s="40" t="str">
        <f t="shared" si="281"/>
        <v>Seguridad Ciudadana</v>
      </c>
      <c r="J196" s="41" t="s">
        <v>516</v>
      </c>
      <c r="K196" s="42" t="s">
        <v>84</v>
      </c>
      <c r="L196" s="42" t="s">
        <v>58</v>
      </c>
      <c r="M196" s="42" t="s">
        <v>497</v>
      </c>
      <c r="N196" s="42" t="s">
        <v>86</v>
      </c>
      <c r="O196" s="85" t="s">
        <v>498</v>
      </c>
      <c r="P196" s="43">
        <v>33322</v>
      </c>
      <c r="Q196" s="42"/>
      <c r="R196" s="70"/>
      <c r="S196" s="45" t="s">
        <v>61</v>
      </c>
      <c r="T196" s="42" t="s">
        <v>62</v>
      </c>
      <c r="U196" s="42"/>
      <c r="V196" s="42" t="s">
        <v>119</v>
      </c>
      <c r="W196" s="71">
        <v>20</v>
      </c>
      <c r="X196" s="71">
        <v>20</v>
      </c>
      <c r="Y196" s="42" t="str">
        <f t="shared" si="284"/>
        <v>C1</v>
      </c>
      <c r="Z196" s="123">
        <v>14473.58</v>
      </c>
      <c r="AA196" s="123"/>
      <c r="AB196" s="48">
        <v>0</v>
      </c>
      <c r="AC196" s="42">
        <v>11</v>
      </c>
      <c r="AD196" s="49">
        <v>0</v>
      </c>
      <c r="AE196" s="50" t="s">
        <v>500</v>
      </c>
      <c r="AF196" s="51">
        <f t="shared" si="249"/>
        <v>10287.6</v>
      </c>
      <c r="AG196" s="51">
        <f t="shared" si="263"/>
        <v>4141.5</v>
      </c>
      <c r="AH196" s="51">
        <f t="shared" si="250"/>
        <v>3124.79</v>
      </c>
      <c r="AI196" s="52">
        <f t="shared" si="231"/>
        <v>17553.89</v>
      </c>
      <c r="AJ196" s="51">
        <f t="shared" si="251"/>
        <v>6282.55</v>
      </c>
      <c r="AK196" s="51">
        <f t="shared" si="236"/>
        <v>14473.58</v>
      </c>
      <c r="AL196" s="32">
        <f t="shared" si="268"/>
        <v>0</v>
      </c>
      <c r="AM196" s="51">
        <f t="shared" si="252"/>
        <v>1652.05</v>
      </c>
      <c r="AN196" s="51">
        <f t="shared" si="253"/>
        <v>0</v>
      </c>
      <c r="AO196" s="51">
        <f t="shared" si="254"/>
        <v>0</v>
      </c>
      <c r="AP196" s="51">
        <f t="shared" si="241"/>
        <v>0</v>
      </c>
      <c r="AQ196" s="51">
        <f t="shared" si="255"/>
        <v>0</v>
      </c>
      <c r="AR196" s="52">
        <f t="shared" si="256"/>
        <v>22408.18</v>
      </c>
      <c r="AS196" s="52">
        <f t="shared" si="226"/>
        <v>39962.07</v>
      </c>
      <c r="AT196" s="52">
        <f t="shared" si="233"/>
        <v>3496.6811250000001</v>
      </c>
      <c r="AU196" s="51">
        <f t="shared" si="257"/>
        <v>13611.880283400002</v>
      </c>
      <c r="AV196" s="51">
        <f t="shared" si="258"/>
        <v>0</v>
      </c>
      <c r="AW196" s="51">
        <f t="shared" si="259"/>
        <v>251.76104100000003</v>
      </c>
      <c r="AX196" s="51">
        <f t="shared" si="260"/>
        <v>0</v>
      </c>
      <c r="AY196" s="51">
        <f t="shared" si="261"/>
        <v>0</v>
      </c>
      <c r="AZ196" s="51">
        <f t="shared" si="227"/>
        <v>0</v>
      </c>
      <c r="BA196" s="51">
        <f t="shared" si="262"/>
        <v>0</v>
      </c>
      <c r="BB196" s="51">
        <f t="shared" si="285"/>
        <v>1510.5662459999999</v>
      </c>
      <c r="BC196" s="52">
        <f t="shared" si="286"/>
        <v>15374.207570400002</v>
      </c>
      <c r="BD196" s="52">
        <f t="shared" si="235"/>
        <v>55336.277570400001</v>
      </c>
    </row>
    <row r="197" spans="1:56" ht="45" x14ac:dyDescent="0.25">
      <c r="A197" s="35" t="s">
        <v>559</v>
      </c>
      <c r="B197" s="36">
        <v>1</v>
      </c>
      <c r="C197" s="37">
        <v>20</v>
      </c>
      <c r="D197" s="133" t="s">
        <v>560</v>
      </c>
      <c r="E197" s="17">
        <v>4</v>
      </c>
      <c r="F197" s="39" t="str">
        <f t="shared" si="230"/>
        <v>SEG</v>
      </c>
      <c r="G197" s="40" t="str">
        <f t="shared" si="282"/>
        <v>Seguridad Ciudadana</v>
      </c>
      <c r="H197" s="40" t="str">
        <f t="shared" si="283"/>
        <v>Seguridad Ciudadana</v>
      </c>
      <c r="I197" s="40" t="str">
        <f t="shared" si="281"/>
        <v>Seguridad Ciudadana</v>
      </c>
      <c r="J197" s="41" t="s">
        <v>516</v>
      </c>
      <c r="K197" s="42" t="s">
        <v>84</v>
      </c>
      <c r="L197" s="42" t="s">
        <v>58</v>
      </c>
      <c r="M197" s="42" t="s">
        <v>497</v>
      </c>
      <c r="N197" s="42" t="s">
        <v>86</v>
      </c>
      <c r="O197" s="85" t="s">
        <v>498</v>
      </c>
      <c r="P197" s="43">
        <v>33499</v>
      </c>
      <c r="Q197" s="42"/>
      <c r="R197" s="70"/>
      <c r="S197" s="45" t="s">
        <v>61</v>
      </c>
      <c r="T197" s="42" t="s">
        <v>62</v>
      </c>
      <c r="U197" s="42"/>
      <c r="V197" s="42" t="s">
        <v>119</v>
      </c>
      <c r="W197" s="71">
        <v>20</v>
      </c>
      <c r="X197" s="71">
        <v>20</v>
      </c>
      <c r="Y197" s="42" t="str">
        <f t="shared" si="284"/>
        <v>C1</v>
      </c>
      <c r="Z197" s="123">
        <v>14473.58</v>
      </c>
      <c r="AA197" s="123"/>
      <c r="AB197" s="48">
        <v>0</v>
      </c>
      <c r="AC197" s="42">
        <v>11</v>
      </c>
      <c r="AD197" s="49">
        <v>0</v>
      </c>
      <c r="AE197" s="50" t="s">
        <v>500</v>
      </c>
      <c r="AF197" s="51">
        <f t="shared" si="249"/>
        <v>10287.6</v>
      </c>
      <c r="AG197" s="51">
        <f t="shared" ref="AG197:AG228" si="287">IF(L197&lt;&gt;"",IF(L197="F",VLOOKUP(GRUPOT,DATABASICAS,3,FALSE)*AC197,VLOOKUP(AC197,ANTIGLABORAL,2)*AF197),0)</f>
        <v>4141.5</v>
      </c>
      <c r="AH197" s="51">
        <f t="shared" ref="AH197:AH229" si="288">IF(L197&lt;&gt;"",IF(L197="F",(VLOOKUP(Y197,EXTRA,2)+VLOOKUP(Y197,EXTRA,3)*AC197)*2+VLOOKUP(X197,DATADESTINO,3),VLOOKUP(V197,LABORAL,8)),0)</f>
        <v>3124.79</v>
      </c>
      <c r="AI197" s="52">
        <f t="shared" si="231"/>
        <v>17553.89</v>
      </c>
      <c r="AJ197" s="51">
        <f t="shared" ref="AJ197:AJ228" si="289">IF(L197&lt;&gt;"",IF(L197="F",VLOOKUP(NIVEL,DATADESTINO,2,FALSE),0),0)</f>
        <v>6282.55</v>
      </c>
      <c r="AK197" s="51">
        <f t="shared" si="236"/>
        <v>14473.58</v>
      </c>
      <c r="AL197" s="32">
        <f t="shared" si="268"/>
        <v>0</v>
      </c>
      <c r="AM197" s="51">
        <f t="shared" ref="AM197:AM228" si="290">IF(L197&lt;&gt;"",IF(L197="F",VLOOKUP(GRUPO,DATABASICAS,4,FALSE),0),0)</f>
        <v>1652.05</v>
      </c>
      <c r="AN197" s="51">
        <f t="shared" ref="AN197:AN228" si="291">IF(L197&lt;&gt;"",IF(L197="L",VLOOKUP(V197,LABORAL,5),0),0)</f>
        <v>0</v>
      </c>
      <c r="AO197" s="51">
        <f t="shared" ref="AO197:AO228" si="292">IF(L197&lt;&gt;"",IF(L197="L",VLOOKUP(V197,LABORAL,6),0),0)</f>
        <v>0</v>
      </c>
      <c r="AP197" s="51">
        <f t="shared" si="241"/>
        <v>0</v>
      </c>
      <c r="AQ197" s="51">
        <f t="shared" ref="AQ197:AQ228" si="293">IF(L197&lt;&gt;"",IF(L197="L",VLOOKUP(V197,LABORAL,7),0),0)</f>
        <v>0</v>
      </c>
      <c r="AR197" s="52">
        <f t="shared" si="256"/>
        <v>22408.18</v>
      </c>
      <c r="AS197" s="52">
        <f t="shared" si="226"/>
        <v>39962.07</v>
      </c>
      <c r="AT197" s="52">
        <f t="shared" si="233"/>
        <v>3496.6811250000001</v>
      </c>
      <c r="AU197" s="51">
        <f t="shared" ref="AU197:AU228" si="294">IF(L197&lt;&gt;"",IF(L197="F",VLOOKUP(M197,SSFUNCIONARIOS,4,FALSE)*AT197*12,VLOOKUP(M197,SSLABORAL,4,FALSE)*AT197*12),0)</f>
        <v>13611.880283400002</v>
      </c>
      <c r="AV197" s="51">
        <f t="shared" ref="AV197:AV228" si="295">IF(L197&lt;&gt;"",IF(L197="F",VLOOKUP(M197,SSFUNCIONARIOS,5,FALSE)*AT197*12,VLOOKUP(M197,SSLABORAL,5,FALSE)*AT197*12),0)</f>
        <v>0</v>
      </c>
      <c r="AW197" s="51">
        <f t="shared" ref="AW197:AW228" si="296">IF(L197&lt;&gt;"",IF(L197="F",VLOOKUP(M197,SSFUNCIONARIOS,6,FALSE)*AT197*12,VLOOKUP(M197,SSLABORAL,6,FALSE)*AT197*12),0)</f>
        <v>251.76104100000003</v>
      </c>
      <c r="AX197" s="51">
        <f t="shared" ref="AX197:AX228" si="297">IF(L197="L",VLOOKUP(M197,SSLABORAL,7)*AT197*12,0)</f>
        <v>0</v>
      </c>
      <c r="AY197" s="51">
        <f t="shared" ref="AY197:AY228" si="298">IF(L197="F",VLOOKUP(M197,SSFUNCIONARIOS,7)*AU197*-1,0)</f>
        <v>0</v>
      </c>
      <c r="AZ197" s="51">
        <f t="shared" si="227"/>
        <v>0</v>
      </c>
      <c r="BA197" s="51">
        <f t="shared" ref="BA197:BA228" si="299">IF(L197="F",VLOOKUP(M197,SSFUNCIONARIOS,8)*AT197*12,0)</f>
        <v>0</v>
      </c>
      <c r="BB197" s="51">
        <f t="shared" si="285"/>
        <v>1510.5662459999999</v>
      </c>
      <c r="BC197" s="52">
        <f t="shared" si="286"/>
        <v>15374.207570400002</v>
      </c>
      <c r="BD197" s="52">
        <f t="shared" si="235"/>
        <v>55336.277570400001</v>
      </c>
    </row>
    <row r="198" spans="1:56" ht="45" x14ac:dyDescent="0.25">
      <c r="A198" s="35" t="s">
        <v>561</v>
      </c>
      <c r="B198" s="36">
        <v>1</v>
      </c>
      <c r="C198" s="37">
        <v>20</v>
      </c>
      <c r="D198" s="133" t="s">
        <v>562</v>
      </c>
      <c r="E198" s="17">
        <v>4</v>
      </c>
      <c r="F198" s="39" t="str">
        <f t="shared" si="230"/>
        <v>SEG</v>
      </c>
      <c r="G198" s="40" t="str">
        <f t="shared" si="282"/>
        <v>Seguridad Ciudadana</v>
      </c>
      <c r="H198" s="40" t="str">
        <f t="shared" si="283"/>
        <v>Seguridad Ciudadana</v>
      </c>
      <c r="I198" s="40" t="str">
        <f t="shared" si="281"/>
        <v>Seguridad Ciudadana</v>
      </c>
      <c r="J198" s="41" t="s">
        <v>516</v>
      </c>
      <c r="K198" s="42" t="s">
        <v>84</v>
      </c>
      <c r="L198" s="42" t="s">
        <v>58</v>
      </c>
      <c r="M198" s="42" t="s">
        <v>497</v>
      </c>
      <c r="N198" s="42" t="s">
        <v>86</v>
      </c>
      <c r="O198" s="85" t="s">
        <v>498</v>
      </c>
      <c r="P198" s="43">
        <v>33676</v>
      </c>
      <c r="Q198" s="42"/>
      <c r="R198" s="70"/>
      <c r="S198" s="45" t="s">
        <v>61</v>
      </c>
      <c r="T198" s="42" t="s">
        <v>62</v>
      </c>
      <c r="U198" s="42"/>
      <c r="V198" s="42" t="s">
        <v>119</v>
      </c>
      <c r="W198" s="71">
        <v>20</v>
      </c>
      <c r="X198" s="71">
        <v>20</v>
      </c>
      <c r="Y198" s="42" t="str">
        <f t="shared" si="284"/>
        <v>C1</v>
      </c>
      <c r="Z198" s="123">
        <v>14473.58</v>
      </c>
      <c r="AA198" s="123"/>
      <c r="AB198" s="48">
        <v>0</v>
      </c>
      <c r="AC198" s="42">
        <v>10</v>
      </c>
      <c r="AD198" s="49">
        <v>0</v>
      </c>
      <c r="AE198" s="50" t="s">
        <v>500</v>
      </c>
      <c r="AF198" s="51">
        <f t="shared" si="249"/>
        <v>10287.6</v>
      </c>
      <c r="AG198" s="51">
        <f t="shared" si="287"/>
        <v>3765</v>
      </c>
      <c r="AH198" s="51">
        <f t="shared" si="288"/>
        <v>3070.63</v>
      </c>
      <c r="AI198" s="52">
        <f t="shared" si="231"/>
        <v>17123.23</v>
      </c>
      <c r="AJ198" s="51">
        <f t="shared" si="289"/>
        <v>6282.55</v>
      </c>
      <c r="AK198" s="51">
        <f t="shared" si="236"/>
        <v>14473.58</v>
      </c>
      <c r="AL198" s="32">
        <f t="shared" si="268"/>
        <v>0</v>
      </c>
      <c r="AM198" s="51">
        <f t="shared" si="290"/>
        <v>1652.05</v>
      </c>
      <c r="AN198" s="51">
        <f t="shared" si="291"/>
        <v>0</v>
      </c>
      <c r="AO198" s="51">
        <f t="shared" si="292"/>
        <v>0</v>
      </c>
      <c r="AP198" s="51">
        <f t="shared" si="241"/>
        <v>0</v>
      </c>
      <c r="AQ198" s="51">
        <f t="shared" si="293"/>
        <v>0</v>
      </c>
      <c r="AR198" s="52">
        <f t="shared" si="256"/>
        <v>22408.18</v>
      </c>
      <c r="AS198" s="52">
        <f t="shared" si="226"/>
        <v>39531.410000000003</v>
      </c>
      <c r="AT198" s="52">
        <f t="shared" si="233"/>
        <v>3458.9983750000001</v>
      </c>
      <c r="AU198" s="51">
        <f t="shared" si="294"/>
        <v>13465.188874200001</v>
      </c>
      <c r="AV198" s="51">
        <f t="shared" si="295"/>
        <v>0</v>
      </c>
      <c r="AW198" s="51">
        <f t="shared" si="296"/>
        <v>249.04788300000001</v>
      </c>
      <c r="AX198" s="51">
        <f t="shared" si="297"/>
        <v>0</v>
      </c>
      <c r="AY198" s="51">
        <f t="shared" si="298"/>
        <v>0</v>
      </c>
      <c r="AZ198" s="51">
        <f t="shared" si="227"/>
        <v>0</v>
      </c>
      <c r="BA198" s="51">
        <f t="shared" si="299"/>
        <v>0</v>
      </c>
      <c r="BB198" s="51">
        <f t="shared" si="285"/>
        <v>1494.287298</v>
      </c>
      <c r="BC198" s="52">
        <f t="shared" si="286"/>
        <v>15208.5240552</v>
      </c>
      <c r="BD198" s="52">
        <f t="shared" si="235"/>
        <v>54739.934055200007</v>
      </c>
    </row>
    <row r="199" spans="1:56" ht="45" x14ac:dyDescent="0.25">
      <c r="A199" s="35" t="s">
        <v>563</v>
      </c>
      <c r="B199" s="36">
        <v>1</v>
      </c>
      <c r="C199" s="37">
        <v>20</v>
      </c>
      <c r="D199" s="133" t="s">
        <v>564</v>
      </c>
      <c r="E199" s="17">
        <v>4</v>
      </c>
      <c r="F199" s="39" t="str">
        <f t="shared" si="230"/>
        <v>SEG</v>
      </c>
      <c r="G199" s="40" t="str">
        <f t="shared" si="282"/>
        <v>Seguridad Ciudadana</v>
      </c>
      <c r="H199" s="40" t="str">
        <f t="shared" si="283"/>
        <v>Seguridad Ciudadana</v>
      </c>
      <c r="I199" s="40" t="str">
        <f t="shared" si="281"/>
        <v>Seguridad Ciudadana</v>
      </c>
      <c r="J199" s="41" t="s">
        <v>516</v>
      </c>
      <c r="K199" s="42" t="s">
        <v>84</v>
      </c>
      <c r="L199" s="42" t="s">
        <v>58</v>
      </c>
      <c r="M199" s="42" t="s">
        <v>497</v>
      </c>
      <c r="N199" s="42" t="s">
        <v>86</v>
      </c>
      <c r="O199" s="85" t="s">
        <v>498</v>
      </c>
      <c r="P199" s="43">
        <v>33676</v>
      </c>
      <c r="Q199" s="42"/>
      <c r="R199" s="70"/>
      <c r="S199" s="45" t="s">
        <v>61</v>
      </c>
      <c r="T199" s="42" t="s">
        <v>62</v>
      </c>
      <c r="U199" s="42"/>
      <c r="V199" s="42" t="s">
        <v>119</v>
      </c>
      <c r="W199" s="71">
        <v>20</v>
      </c>
      <c r="X199" s="71">
        <v>20</v>
      </c>
      <c r="Y199" s="42" t="str">
        <f t="shared" si="284"/>
        <v>C1</v>
      </c>
      <c r="Z199" s="123">
        <v>14473.58</v>
      </c>
      <c r="AA199" s="123"/>
      <c r="AB199" s="48">
        <v>0</v>
      </c>
      <c r="AC199" s="42">
        <v>10</v>
      </c>
      <c r="AD199" s="49">
        <v>0</v>
      </c>
      <c r="AE199" s="50" t="s">
        <v>500</v>
      </c>
      <c r="AF199" s="51">
        <f t="shared" si="249"/>
        <v>10287.6</v>
      </c>
      <c r="AG199" s="51">
        <f t="shared" si="287"/>
        <v>3765</v>
      </c>
      <c r="AH199" s="51">
        <f t="shared" si="288"/>
        <v>3070.63</v>
      </c>
      <c r="AI199" s="52">
        <f t="shared" si="231"/>
        <v>17123.23</v>
      </c>
      <c r="AJ199" s="51">
        <f t="shared" si="289"/>
        <v>6282.55</v>
      </c>
      <c r="AK199" s="51">
        <f t="shared" si="236"/>
        <v>14473.58</v>
      </c>
      <c r="AL199" s="32">
        <f t="shared" si="268"/>
        <v>0</v>
      </c>
      <c r="AM199" s="51">
        <f t="shared" si="290"/>
        <v>1652.05</v>
      </c>
      <c r="AN199" s="51">
        <f t="shared" si="291"/>
        <v>0</v>
      </c>
      <c r="AO199" s="51">
        <f t="shared" si="292"/>
        <v>0</v>
      </c>
      <c r="AP199" s="51">
        <f t="shared" si="241"/>
        <v>0</v>
      </c>
      <c r="AQ199" s="51">
        <f t="shared" si="293"/>
        <v>0</v>
      </c>
      <c r="AR199" s="52">
        <f t="shared" si="256"/>
        <v>22408.18</v>
      </c>
      <c r="AS199" s="52">
        <f t="shared" si="226"/>
        <v>39531.410000000003</v>
      </c>
      <c r="AT199" s="52">
        <f t="shared" si="233"/>
        <v>3458.9983750000001</v>
      </c>
      <c r="AU199" s="51">
        <f t="shared" si="294"/>
        <v>13465.188874200001</v>
      </c>
      <c r="AV199" s="51">
        <f t="shared" si="295"/>
        <v>0</v>
      </c>
      <c r="AW199" s="51">
        <f t="shared" si="296"/>
        <v>249.04788300000001</v>
      </c>
      <c r="AX199" s="51">
        <f t="shared" si="297"/>
        <v>0</v>
      </c>
      <c r="AY199" s="51">
        <f t="shared" si="298"/>
        <v>0</v>
      </c>
      <c r="AZ199" s="51">
        <f t="shared" si="227"/>
        <v>0</v>
      </c>
      <c r="BA199" s="51">
        <f t="shared" si="299"/>
        <v>0</v>
      </c>
      <c r="BB199" s="51">
        <f t="shared" si="285"/>
        <v>1494.287298</v>
      </c>
      <c r="BC199" s="52">
        <f t="shared" si="286"/>
        <v>15208.5240552</v>
      </c>
      <c r="BD199" s="52">
        <f t="shared" si="235"/>
        <v>54739.934055200007</v>
      </c>
    </row>
    <row r="200" spans="1:56" ht="45" x14ac:dyDescent="0.25">
      <c r="A200" s="35" t="s">
        <v>565</v>
      </c>
      <c r="B200" s="36">
        <v>1</v>
      </c>
      <c r="C200" s="37">
        <v>20</v>
      </c>
      <c r="D200" s="133" t="s">
        <v>566</v>
      </c>
      <c r="E200" s="17">
        <v>4</v>
      </c>
      <c r="F200" s="39" t="str">
        <f t="shared" si="230"/>
        <v>SEG</v>
      </c>
      <c r="G200" s="40" t="str">
        <f t="shared" si="282"/>
        <v>Seguridad Ciudadana</v>
      </c>
      <c r="H200" s="40" t="str">
        <f t="shared" si="283"/>
        <v>Seguridad Ciudadana</v>
      </c>
      <c r="I200" s="40" t="str">
        <f t="shared" si="281"/>
        <v>Seguridad Ciudadana</v>
      </c>
      <c r="J200" s="41" t="s">
        <v>516</v>
      </c>
      <c r="K200" s="42" t="s">
        <v>84</v>
      </c>
      <c r="L200" s="42" t="s">
        <v>58</v>
      </c>
      <c r="M200" s="42" t="s">
        <v>497</v>
      </c>
      <c r="N200" s="42" t="s">
        <v>86</v>
      </c>
      <c r="O200" s="85" t="s">
        <v>498</v>
      </c>
      <c r="P200" s="43">
        <v>33676</v>
      </c>
      <c r="Q200" s="42"/>
      <c r="R200" s="70"/>
      <c r="S200" s="45" t="s">
        <v>61</v>
      </c>
      <c r="T200" s="42" t="s">
        <v>62</v>
      </c>
      <c r="U200" s="42"/>
      <c r="V200" s="42" t="s">
        <v>119</v>
      </c>
      <c r="W200" s="71">
        <v>20</v>
      </c>
      <c r="X200" s="71">
        <v>20</v>
      </c>
      <c r="Y200" s="42" t="str">
        <f t="shared" si="284"/>
        <v>C1</v>
      </c>
      <c r="Z200" s="123">
        <v>14473.58</v>
      </c>
      <c r="AA200" s="123"/>
      <c r="AB200" s="48">
        <v>0</v>
      </c>
      <c r="AC200" s="42">
        <v>10</v>
      </c>
      <c r="AD200" s="49">
        <v>0</v>
      </c>
      <c r="AE200" s="50" t="s">
        <v>500</v>
      </c>
      <c r="AF200" s="51">
        <f t="shared" si="249"/>
        <v>10287.6</v>
      </c>
      <c r="AG200" s="51">
        <f t="shared" si="287"/>
        <v>3765</v>
      </c>
      <c r="AH200" s="51">
        <f t="shared" si="288"/>
        <v>3070.63</v>
      </c>
      <c r="AI200" s="52">
        <f t="shared" si="231"/>
        <v>17123.23</v>
      </c>
      <c r="AJ200" s="51">
        <f t="shared" si="289"/>
        <v>6282.55</v>
      </c>
      <c r="AK200" s="51">
        <f t="shared" si="236"/>
        <v>14473.58</v>
      </c>
      <c r="AL200" s="32">
        <f t="shared" si="268"/>
        <v>0</v>
      </c>
      <c r="AM200" s="51">
        <f t="shared" si="290"/>
        <v>1652.05</v>
      </c>
      <c r="AN200" s="51">
        <f t="shared" si="291"/>
        <v>0</v>
      </c>
      <c r="AO200" s="51">
        <f t="shared" si="292"/>
        <v>0</v>
      </c>
      <c r="AP200" s="51">
        <f t="shared" si="241"/>
        <v>0</v>
      </c>
      <c r="AQ200" s="51">
        <f t="shared" si="293"/>
        <v>0</v>
      </c>
      <c r="AR200" s="52">
        <f t="shared" si="256"/>
        <v>22408.18</v>
      </c>
      <c r="AS200" s="52">
        <f t="shared" si="226"/>
        <v>39531.410000000003</v>
      </c>
      <c r="AT200" s="52">
        <f t="shared" si="233"/>
        <v>3458.9983750000001</v>
      </c>
      <c r="AU200" s="51">
        <f t="shared" si="294"/>
        <v>13465.188874200001</v>
      </c>
      <c r="AV200" s="51">
        <f t="shared" si="295"/>
        <v>0</v>
      </c>
      <c r="AW200" s="51">
        <f t="shared" si="296"/>
        <v>249.04788300000001</v>
      </c>
      <c r="AX200" s="51">
        <f t="shared" si="297"/>
        <v>0</v>
      </c>
      <c r="AY200" s="51">
        <f t="shared" si="298"/>
        <v>0</v>
      </c>
      <c r="AZ200" s="51">
        <f t="shared" si="227"/>
        <v>0</v>
      </c>
      <c r="BA200" s="51">
        <f t="shared" si="299"/>
        <v>0</v>
      </c>
      <c r="BB200" s="51">
        <f t="shared" si="285"/>
        <v>1494.287298</v>
      </c>
      <c r="BC200" s="52">
        <f t="shared" si="286"/>
        <v>15208.5240552</v>
      </c>
      <c r="BD200" s="52">
        <f t="shared" si="235"/>
        <v>54739.934055200007</v>
      </c>
    </row>
    <row r="201" spans="1:56" ht="45" x14ac:dyDescent="0.25">
      <c r="A201" s="35" t="s">
        <v>567</v>
      </c>
      <c r="B201" s="36">
        <v>1</v>
      </c>
      <c r="C201" s="37">
        <v>20</v>
      </c>
      <c r="D201" s="133" t="s">
        <v>568</v>
      </c>
      <c r="E201" s="17">
        <v>4</v>
      </c>
      <c r="F201" s="39" t="str">
        <f t="shared" si="230"/>
        <v>SEG</v>
      </c>
      <c r="G201" s="40" t="str">
        <f t="shared" si="282"/>
        <v>Seguridad Ciudadana</v>
      </c>
      <c r="H201" s="40" t="str">
        <f t="shared" si="283"/>
        <v>Seguridad Ciudadana</v>
      </c>
      <c r="I201" s="40" t="str">
        <f t="shared" si="281"/>
        <v>Seguridad Ciudadana</v>
      </c>
      <c r="J201" s="41" t="s">
        <v>516</v>
      </c>
      <c r="K201" s="42" t="s">
        <v>84</v>
      </c>
      <c r="L201" s="42" t="s">
        <v>58</v>
      </c>
      <c r="M201" s="42" t="s">
        <v>497</v>
      </c>
      <c r="N201" s="42" t="s">
        <v>86</v>
      </c>
      <c r="O201" s="85" t="s">
        <v>498</v>
      </c>
      <c r="P201" s="43">
        <v>34792</v>
      </c>
      <c r="Q201" s="42"/>
      <c r="R201" s="70"/>
      <c r="S201" s="45" t="s">
        <v>61</v>
      </c>
      <c r="T201" s="42" t="s">
        <v>62</v>
      </c>
      <c r="U201" s="42"/>
      <c r="V201" s="42" t="s">
        <v>119</v>
      </c>
      <c r="W201" s="71">
        <v>20</v>
      </c>
      <c r="X201" s="71">
        <v>20</v>
      </c>
      <c r="Y201" s="42" t="str">
        <f t="shared" si="284"/>
        <v>C1</v>
      </c>
      <c r="Z201" s="123">
        <v>14473.58</v>
      </c>
      <c r="AA201" s="123"/>
      <c r="AB201" s="48">
        <v>0</v>
      </c>
      <c r="AC201" s="42">
        <v>9</v>
      </c>
      <c r="AD201" s="49">
        <v>0</v>
      </c>
      <c r="AE201" s="50" t="s">
        <v>500</v>
      </c>
      <c r="AF201" s="51">
        <f t="shared" si="249"/>
        <v>10287.6</v>
      </c>
      <c r="AG201" s="51">
        <f t="shared" si="287"/>
        <v>3388.5</v>
      </c>
      <c r="AH201" s="51">
        <f t="shared" si="288"/>
        <v>3016.4700000000003</v>
      </c>
      <c r="AI201" s="52">
        <f t="shared" si="231"/>
        <v>16692.57</v>
      </c>
      <c r="AJ201" s="51">
        <f t="shared" si="289"/>
        <v>6282.55</v>
      </c>
      <c r="AK201" s="51">
        <f t="shared" si="236"/>
        <v>14473.58</v>
      </c>
      <c r="AL201" s="32">
        <f t="shared" si="268"/>
        <v>0</v>
      </c>
      <c r="AM201" s="51">
        <f t="shared" si="290"/>
        <v>1652.05</v>
      </c>
      <c r="AN201" s="51">
        <f t="shared" si="291"/>
        <v>0</v>
      </c>
      <c r="AO201" s="51">
        <f t="shared" si="292"/>
        <v>0</v>
      </c>
      <c r="AP201" s="51">
        <f t="shared" si="241"/>
        <v>0</v>
      </c>
      <c r="AQ201" s="51">
        <f t="shared" si="293"/>
        <v>0</v>
      </c>
      <c r="AR201" s="52">
        <f t="shared" si="256"/>
        <v>22408.18</v>
      </c>
      <c r="AS201" s="52">
        <f t="shared" si="226"/>
        <v>39100.75</v>
      </c>
      <c r="AT201" s="52">
        <f t="shared" si="233"/>
        <v>3421.3156250000002</v>
      </c>
      <c r="AU201" s="51">
        <f t="shared" si="294"/>
        <v>13318.497465</v>
      </c>
      <c r="AV201" s="51">
        <f t="shared" si="295"/>
        <v>0</v>
      </c>
      <c r="AW201" s="51">
        <f t="shared" si="296"/>
        <v>246.33472499999999</v>
      </c>
      <c r="AX201" s="51">
        <f t="shared" si="297"/>
        <v>0</v>
      </c>
      <c r="AY201" s="51">
        <f t="shared" si="298"/>
        <v>0</v>
      </c>
      <c r="AZ201" s="51">
        <f t="shared" si="227"/>
        <v>0</v>
      </c>
      <c r="BA201" s="51">
        <f t="shared" si="299"/>
        <v>0</v>
      </c>
      <c r="BB201" s="51">
        <f t="shared" si="285"/>
        <v>1478.0083500000001</v>
      </c>
      <c r="BC201" s="52">
        <f t="shared" si="286"/>
        <v>15042.840540000001</v>
      </c>
      <c r="BD201" s="52">
        <f t="shared" si="235"/>
        <v>54143.590540000005</v>
      </c>
    </row>
    <row r="202" spans="1:56" ht="45" x14ac:dyDescent="0.25">
      <c r="A202" s="35" t="s">
        <v>569</v>
      </c>
      <c r="B202" s="36">
        <v>1</v>
      </c>
      <c r="C202" s="37">
        <v>20</v>
      </c>
      <c r="D202" s="133" t="s">
        <v>570</v>
      </c>
      <c r="E202" s="17">
        <v>4</v>
      </c>
      <c r="F202" s="39" t="str">
        <f t="shared" si="230"/>
        <v>SEG</v>
      </c>
      <c r="G202" s="40" t="str">
        <f t="shared" si="282"/>
        <v>Seguridad Ciudadana</v>
      </c>
      <c r="H202" s="40" t="str">
        <f t="shared" si="283"/>
        <v>Seguridad Ciudadana</v>
      </c>
      <c r="I202" s="40" t="str">
        <f t="shared" si="281"/>
        <v>Seguridad Ciudadana</v>
      </c>
      <c r="J202" s="41" t="s">
        <v>516</v>
      </c>
      <c r="K202" s="42" t="s">
        <v>84</v>
      </c>
      <c r="L202" s="42" t="s">
        <v>58</v>
      </c>
      <c r="M202" s="42" t="s">
        <v>497</v>
      </c>
      <c r="N202" s="42" t="s">
        <v>86</v>
      </c>
      <c r="O202" s="85" t="s">
        <v>498</v>
      </c>
      <c r="P202" s="43">
        <v>34792</v>
      </c>
      <c r="Q202" s="42"/>
      <c r="R202" s="70"/>
      <c r="S202" s="45" t="s">
        <v>61</v>
      </c>
      <c r="T202" s="42" t="s">
        <v>62</v>
      </c>
      <c r="U202" s="42"/>
      <c r="V202" s="42" t="s">
        <v>119</v>
      </c>
      <c r="W202" s="71">
        <v>20</v>
      </c>
      <c r="X202" s="71">
        <v>20</v>
      </c>
      <c r="Y202" s="42" t="str">
        <f t="shared" si="284"/>
        <v>C1</v>
      </c>
      <c r="Z202" s="123">
        <v>14473.58</v>
      </c>
      <c r="AA202" s="123"/>
      <c r="AB202" s="48">
        <v>0</v>
      </c>
      <c r="AC202" s="42">
        <v>9</v>
      </c>
      <c r="AD202" s="49">
        <v>0</v>
      </c>
      <c r="AE202" s="50" t="s">
        <v>500</v>
      </c>
      <c r="AF202" s="51">
        <f t="shared" si="249"/>
        <v>10287.6</v>
      </c>
      <c r="AG202" s="51">
        <f t="shared" si="287"/>
        <v>3388.5</v>
      </c>
      <c r="AH202" s="51">
        <f t="shared" si="288"/>
        <v>3016.4700000000003</v>
      </c>
      <c r="AI202" s="52">
        <f t="shared" si="231"/>
        <v>16692.57</v>
      </c>
      <c r="AJ202" s="51">
        <f t="shared" si="289"/>
        <v>6282.55</v>
      </c>
      <c r="AK202" s="51">
        <f t="shared" si="236"/>
        <v>14473.58</v>
      </c>
      <c r="AL202" s="32">
        <f t="shared" si="268"/>
        <v>0</v>
      </c>
      <c r="AM202" s="51">
        <f t="shared" si="290"/>
        <v>1652.05</v>
      </c>
      <c r="AN202" s="51">
        <f t="shared" si="291"/>
        <v>0</v>
      </c>
      <c r="AO202" s="51">
        <f t="shared" si="292"/>
        <v>0</v>
      </c>
      <c r="AP202" s="51">
        <f t="shared" si="241"/>
        <v>0</v>
      </c>
      <c r="AQ202" s="51">
        <f t="shared" si="293"/>
        <v>0</v>
      </c>
      <c r="AR202" s="52">
        <f t="shared" si="256"/>
        <v>22408.18</v>
      </c>
      <c r="AS202" s="52">
        <f t="shared" si="226"/>
        <v>39100.75</v>
      </c>
      <c r="AT202" s="52">
        <f t="shared" si="233"/>
        <v>3421.3156250000002</v>
      </c>
      <c r="AU202" s="51">
        <f t="shared" si="294"/>
        <v>13318.497465</v>
      </c>
      <c r="AV202" s="51">
        <f t="shared" si="295"/>
        <v>0</v>
      </c>
      <c r="AW202" s="51">
        <f t="shared" si="296"/>
        <v>246.33472499999999</v>
      </c>
      <c r="AX202" s="51">
        <f t="shared" si="297"/>
        <v>0</v>
      </c>
      <c r="AY202" s="51">
        <f t="shared" si="298"/>
        <v>0</v>
      </c>
      <c r="AZ202" s="51">
        <f t="shared" si="227"/>
        <v>0</v>
      </c>
      <c r="BA202" s="51">
        <f t="shared" si="299"/>
        <v>0</v>
      </c>
      <c r="BB202" s="51">
        <f t="shared" si="285"/>
        <v>1478.0083500000001</v>
      </c>
      <c r="BC202" s="52">
        <f t="shared" si="286"/>
        <v>15042.840540000001</v>
      </c>
      <c r="BD202" s="52">
        <f t="shared" si="235"/>
        <v>54143.590540000005</v>
      </c>
    </row>
    <row r="203" spans="1:56" ht="45" x14ac:dyDescent="0.25">
      <c r="A203" s="35" t="s">
        <v>571</v>
      </c>
      <c r="B203" s="36">
        <v>1</v>
      </c>
      <c r="C203" s="37">
        <v>20</v>
      </c>
      <c r="D203" s="133" t="s">
        <v>572</v>
      </c>
      <c r="E203" s="17">
        <v>4</v>
      </c>
      <c r="F203" s="39" t="str">
        <f t="shared" si="230"/>
        <v>SEG</v>
      </c>
      <c r="G203" s="40" t="str">
        <f t="shared" si="282"/>
        <v>Seguridad Ciudadana</v>
      </c>
      <c r="H203" s="40" t="str">
        <f t="shared" si="283"/>
        <v>Seguridad Ciudadana</v>
      </c>
      <c r="I203" s="40" t="str">
        <f t="shared" si="281"/>
        <v>Seguridad Ciudadana</v>
      </c>
      <c r="J203" s="41" t="s">
        <v>516</v>
      </c>
      <c r="K203" s="42" t="s">
        <v>84</v>
      </c>
      <c r="L203" s="42" t="s">
        <v>58</v>
      </c>
      <c r="M203" s="42" t="s">
        <v>497</v>
      </c>
      <c r="N203" s="42" t="s">
        <v>86</v>
      </c>
      <c r="O203" s="85" t="s">
        <v>498</v>
      </c>
      <c r="P203" s="43">
        <v>35521</v>
      </c>
      <c r="Q203" s="42"/>
      <c r="R203" s="70"/>
      <c r="S203" s="45" t="s">
        <v>61</v>
      </c>
      <c r="T203" s="42" t="s">
        <v>62</v>
      </c>
      <c r="U203" s="42"/>
      <c r="V203" s="42" t="s">
        <v>119</v>
      </c>
      <c r="W203" s="71">
        <v>20</v>
      </c>
      <c r="X203" s="71">
        <v>20</v>
      </c>
      <c r="Y203" s="42" t="str">
        <f t="shared" si="284"/>
        <v>C1</v>
      </c>
      <c r="Z203" s="123">
        <v>14473.58</v>
      </c>
      <c r="AA203" s="123"/>
      <c r="AB203" s="48">
        <v>0</v>
      </c>
      <c r="AC203" s="42">
        <v>9</v>
      </c>
      <c r="AD203" s="49">
        <v>0</v>
      </c>
      <c r="AE203" s="50" t="s">
        <v>500</v>
      </c>
      <c r="AF203" s="51">
        <f t="shared" si="249"/>
        <v>10287.6</v>
      </c>
      <c r="AG203" s="51">
        <f t="shared" si="287"/>
        <v>3388.5</v>
      </c>
      <c r="AH203" s="51">
        <f t="shared" si="288"/>
        <v>3016.4700000000003</v>
      </c>
      <c r="AI203" s="52">
        <f t="shared" si="231"/>
        <v>16692.57</v>
      </c>
      <c r="AJ203" s="51">
        <f t="shared" si="289"/>
        <v>6282.55</v>
      </c>
      <c r="AK203" s="51">
        <f t="shared" si="236"/>
        <v>14473.58</v>
      </c>
      <c r="AL203" s="32">
        <f t="shared" si="268"/>
        <v>0</v>
      </c>
      <c r="AM203" s="51">
        <f t="shared" si="290"/>
        <v>1652.05</v>
      </c>
      <c r="AN203" s="51">
        <f t="shared" si="291"/>
        <v>0</v>
      </c>
      <c r="AO203" s="51">
        <f t="shared" si="292"/>
        <v>0</v>
      </c>
      <c r="AP203" s="51">
        <f t="shared" si="241"/>
        <v>0</v>
      </c>
      <c r="AQ203" s="51">
        <f t="shared" si="293"/>
        <v>0</v>
      </c>
      <c r="AR203" s="52">
        <f t="shared" si="256"/>
        <v>22408.18</v>
      </c>
      <c r="AS203" s="52">
        <f t="shared" si="226"/>
        <v>39100.75</v>
      </c>
      <c r="AT203" s="52">
        <f t="shared" si="233"/>
        <v>3421.3156250000002</v>
      </c>
      <c r="AU203" s="51">
        <f t="shared" si="294"/>
        <v>13318.497465</v>
      </c>
      <c r="AV203" s="51">
        <f t="shared" si="295"/>
        <v>0</v>
      </c>
      <c r="AW203" s="51">
        <f t="shared" si="296"/>
        <v>246.33472499999999</v>
      </c>
      <c r="AX203" s="51">
        <f t="shared" si="297"/>
        <v>0</v>
      </c>
      <c r="AY203" s="51">
        <f t="shared" si="298"/>
        <v>0</v>
      </c>
      <c r="AZ203" s="51">
        <f t="shared" si="227"/>
        <v>0</v>
      </c>
      <c r="BA203" s="51">
        <f t="shared" si="299"/>
        <v>0</v>
      </c>
      <c r="BB203" s="51">
        <f t="shared" si="285"/>
        <v>1478.0083500000001</v>
      </c>
      <c r="BC203" s="52">
        <f t="shared" si="286"/>
        <v>15042.840540000001</v>
      </c>
      <c r="BD203" s="52">
        <f t="shared" si="235"/>
        <v>54143.590540000005</v>
      </c>
    </row>
    <row r="204" spans="1:56" ht="45" x14ac:dyDescent="0.25">
      <c r="A204" s="35" t="s">
        <v>573</v>
      </c>
      <c r="B204" s="36">
        <v>1</v>
      </c>
      <c r="C204" s="37">
        <v>20</v>
      </c>
      <c r="D204" s="133" t="s">
        <v>574</v>
      </c>
      <c r="E204" s="17">
        <v>4</v>
      </c>
      <c r="F204" s="39" t="str">
        <f t="shared" si="230"/>
        <v>SEG</v>
      </c>
      <c r="G204" s="40" t="str">
        <f t="shared" si="282"/>
        <v>Seguridad Ciudadana</v>
      </c>
      <c r="H204" s="40" t="str">
        <f t="shared" si="283"/>
        <v>Seguridad Ciudadana</v>
      </c>
      <c r="I204" s="40" t="str">
        <f t="shared" si="281"/>
        <v>Seguridad Ciudadana</v>
      </c>
      <c r="J204" s="41" t="s">
        <v>516</v>
      </c>
      <c r="K204" s="42" t="s">
        <v>84</v>
      </c>
      <c r="L204" s="42" t="s">
        <v>58</v>
      </c>
      <c r="M204" s="42" t="s">
        <v>497</v>
      </c>
      <c r="N204" s="42" t="s">
        <v>86</v>
      </c>
      <c r="O204" s="85" t="s">
        <v>498</v>
      </c>
      <c r="P204" s="43">
        <v>35521</v>
      </c>
      <c r="Q204" s="42"/>
      <c r="R204" s="70"/>
      <c r="S204" s="45" t="s">
        <v>61</v>
      </c>
      <c r="T204" s="42" t="s">
        <v>62</v>
      </c>
      <c r="U204" s="42"/>
      <c r="V204" s="42" t="s">
        <v>119</v>
      </c>
      <c r="W204" s="71">
        <v>20</v>
      </c>
      <c r="X204" s="71">
        <v>20</v>
      </c>
      <c r="Y204" s="42" t="str">
        <f t="shared" si="284"/>
        <v>C1</v>
      </c>
      <c r="Z204" s="123">
        <v>14473.58</v>
      </c>
      <c r="AA204" s="123"/>
      <c r="AB204" s="48">
        <v>0</v>
      </c>
      <c r="AC204" s="42">
        <v>9</v>
      </c>
      <c r="AD204" s="49">
        <v>0</v>
      </c>
      <c r="AE204" s="50" t="s">
        <v>500</v>
      </c>
      <c r="AF204" s="51">
        <f t="shared" si="249"/>
        <v>10287.6</v>
      </c>
      <c r="AG204" s="51">
        <f t="shared" si="287"/>
        <v>3388.5</v>
      </c>
      <c r="AH204" s="51">
        <f t="shared" si="288"/>
        <v>3016.4700000000003</v>
      </c>
      <c r="AI204" s="52">
        <f t="shared" si="231"/>
        <v>16692.57</v>
      </c>
      <c r="AJ204" s="51">
        <f t="shared" si="289"/>
        <v>6282.55</v>
      </c>
      <c r="AK204" s="51">
        <f t="shared" si="236"/>
        <v>14473.58</v>
      </c>
      <c r="AL204" s="32">
        <f t="shared" si="268"/>
        <v>0</v>
      </c>
      <c r="AM204" s="51">
        <f t="shared" si="290"/>
        <v>1652.05</v>
      </c>
      <c r="AN204" s="51">
        <f t="shared" si="291"/>
        <v>0</v>
      </c>
      <c r="AO204" s="51">
        <f t="shared" si="292"/>
        <v>0</v>
      </c>
      <c r="AP204" s="51">
        <f t="shared" si="241"/>
        <v>0</v>
      </c>
      <c r="AQ204" s="51">
        <f t="shared" si="293"/>
        <v>0</v>
      </c>
      <c r="AR204" s="52">
        <f t="shared" si="256"/>
        <v>22408.18</v>
      </c>
      <c r="AS204" s="52">
        <f t="shared" ref="AS204:AS236" si="300">AI204+AR204</f>
        <v>39100.75</v>
      </c>
      <c r="AT204" s="52">
        <f t="shared" si="233"/>
        <v>3421.3156250000002</v>
      </c>
      <c r="AU204" s="51">
        <f t="shared" si="294"/>
        <v>13318.497465</v>
      </c>
      <c r="AV204" s="51">
        <f t="shared" si="295"/>
        <v>0</v>
      </c>
      <c r="AW204" s="51">
        <f t="shared" si="296"/>
        <v>246.33472499999999</v>
      </c>
      <c r="AX204" s="51">
        <f t="shared" si="297"/>
        <v>0</v>
      </c>
      <c r="AY204" s="51">
        <f t="shared" si="298"/>
        <v>0</v>
      </c>
      <c r="AZ204" s="51">
        <f t="shared" si="227"/>
        <v>0</v>
      </c>
      <c r="BA204" s="51">
        <f t="shared" si="299"/>
        <v>0</v>
      </c>
      <c r="BB204" s="51">
        <f t="shared" si="285"/>
        <v>1478.0083500000001</v>
      </c>
      <c r="BC204" s="52">
        <f t="shared" si="286"/>
        <v>15042.840540000001</v>
      </c>
      <c r="BD204" s="52">
        <f t="shared" si="235"/>
        <v>54143.590540000005</v>
      </c>
    </row>
    <row r="205" spans="1:56" ht="45" x14ac:dyDescent="0.25">
      <c r="A205" s="35" t="s">
        <v>575</v>
      </c>
      <c r="B205" s="36">
        <v>1</v>
      </c>
      <c r="C205" s="37">
        <v>20</v>
      </c>
      <c r="D205" s="133" t="s">
        <v>576</v>
      </c>
      <c r="E205" s="17">
        <v>4</v>
      </c>
      <c r="F205" s="39" t="str">
        <f t="shared" si="230"/>
        <v>SEG</v>
      </c>
      <c r="G205" s="40" t="str">
        <f t="shared" si="282"/>
        <v>Seguridad Ciudadana</v>
      </c>
      <c r="H205" s="40" t="str">
        <f t="shared" si="283"/>
        <v>Seguridad Ciudadana</v>
      </c>
      <c r="I205" s="40" t="str">
        <f t="shared" si="281"/>
        <v>Seguridad Ciudadana</v>
      </c>
      <c r="J205" s="41" t="s">
        <v>516</v>
      </c>
      <c r="K205" s="42" t="s">
        <v>84</v>
      </c>
      <c r="L205" s="42" t="s">
        <v>58</v>
      </c>
      <c r="M205" s="42" t="s">
        <v>497</v>
      </c>
      <c r="N205" s="42" t="s">
        <v>86</v>
      </c>
      <c r="O205" s="85" t="s">
        <v>498</v>
      </c>
      <c r="P205" s="43">
        <v>35521</v>
      </c>
      <c r="Q205" s="42"/>
      <c r="R205" s="70"/>
      <c r="S205" s="45" t="s">
        <v>61</v>
      </c>
      <c r="T205" s="42" t="s">
        <v>62</v>
      </c>
      <c r="U205" s="42"/>
      <c r="V205" s="42" t="s">
        <v>119</v>
      </c>
      <c r="W205" s="71">
        <v>20</v>
      </c>
      <c r="X205" s="71">
        <v>20</v>
      </c>
      <c r="Y205" s="42" t="str">
        <f t="shared" si="284"/>
        <v>C1</v>
      </c>
      <c r="Z205" s="123">
        <v>14473.58</v>
      </c>
      <c r="AA205" s="123"/>
      <c r="AB205" s="48">
        <v>0</v>
      </c>
      <c r="AC205" s="42">
        <v>9</v>
      </c>
      <c r="AD205" s="49">
        <v>0</v>
      </c>
      <c r="AE205" s="50" t="s">
        <v>500</v>
      </c>
      <c r="AF205" s="51">
        <f t="shared" si="249"/>
        <v>10287.6</v>
      </c>
      <c r="AG205" s="51">
        <f t="shared" si="287"/>
        <v>3388.5</v>
      </c>
      <c r="AH205" s="51">
        <f t="shared" si="288"/>
        <v>3016.4700000000003</v>
      </c>
      <c r="AI205" s="52">
        <f t="shared" si="231"/>
        <v>16692.57</v>
      </c>
      <c r="AJ205" s="51">
        <f t="shared" si="289"/>
        <v>6282.55</v>
      </c>
      <c r="AK205" s="51">
        <f t="shared" si="236"/>
        <v>14473.58</v>
      </c>
      <c r="AL205" s="32">
        <f t="shared" si="268"/>
        <v>0</v>
      </c>
      <c r="AM205" s="51">
        <f t="shared" si="290"/>
        <v>1652.05</v>
      </c>
      <c r="AN205" s="51">
        <f t="shared" si="291"/>
        <v>0</v>
      </c>
      <c r="AO205" s="51">
        <f t="shared" si="292"/>
        <v>0</v>
      </c>
      <c r="AP205" s="51">
        <f t="shared" si="241"/>
        <v>0</v>
      </c>
      <c r="AQ205" s="51">
        <f t="shared" si="293"/>
        <v>0</v>
      </c>
      <c r="AR205" s="52">
        <f t="shared" si="256"/>
        <v>22408.18</v>
      </c>
      <c r="AS205" s="52">
        <f t="shared" si="300"/>
        <v>39100.75</v>
      </c>
      <c r="AT205" s="52">
        <f t="shared" si="233"/>
        <v>3421.3156250000002</v>
      </c>
      <c r="AU205" s="51">
        <f t="shared" si="294"/>
        <v>13318.497465</v>
      </c>
      <c r="AV205" s="51">
        <f t="shared" si="295"/>
        <v>0</v>
      </c>
      <c r="AW205" s="51">
        <f t="shared" si="296"/>
        <v>246.33472499999999</v>
      </c>
      <c r="AX205" s="51">
        <f t="shared" si="297"/>
        <v>0</v>
      </c>
      <c r="AY205" s="51">
        <f t="shared" si="298"/>
        <v>0</v>
      </c>
      <c r="AZ205" s="51">
        <f t="shared" si="227"/>
        <v>0</v>
      </c>
      <c r="BA205" s="51">
        <f t="shared" si="299"/>
        <v>0</v>
      </c>
      <c r="BB205" s="51">
        <f t="shared" si="285"/>
        <v>1478.0083500000001</v>
      </c>
      <c r="BC205" s="52">
        <f t="shared" si="286"/>
        <v>15042.840540000001</v>
      </c>
      <c r="BD205" s="52">
        <f t="shared" si="235"/>
        <v>54143.590540000005</v>
      </c>
    </row>
    <row r="206" spans="1:56" ht="45" x14ac:dyDescent="0.25">
      <c r="A206" s="35" t="s">
        <v>577</v>
      </c>
      <c r="B206" s="36">
        <v>1</v>
      </c>
      <c r="C206" s="37">
        <v>20</v>
      </c>
      <c r="D206" s="135" t="s">
        <v>132</v>
      </c>
      <c r="E206" s="17">
        <v>4</v>
      </c>
      <c r="F206" s="39" t="str">
        <f t="shared" si="230"/>
        <v>SEG</v>
      </c>
      <c r="G206" s="40" t="str">
        <f t="shared" si="282"/>
        <v>Seguridad Ciudadana</v>
      </c>
      <c r="H206" s="40" t="str">
        <f t="shared" si="283"/>
        <v>Seguridad Ciudadana</v>
      </c>
      <c r="I206" s="40" t="str">
        <f t="shared" si="281"/>
        <v>Seguridad Ciudadana</v>
      </c>
      <c r="J206" s="41" t="s">
        <v>516</v>
      </c>
      <c r="K206" s="42" t="s">
        <v>84</v>
      </c>
      <c r="L206" s="42" t="s">
        <v>58</v>
      </c>
      <c r="M206" s="42" t="s">
        <v>497</v>
      </c>
      <c r="N206" s="42" t="s">
        <v>86</v>
      </c>
      <c r="O206" s="85" t="s">
        <v>498</v>
      </c>
      <c r="P206" s="43"/>
      <c r="Q206" s="42"/>
      <c r="R206" s="70"/>
      <c r="S206" s="45" t="s">
        <v>61</v>
      </c>
      <c r="T206" s="42" t="s">
        <v>92</v>
      </c>
      <c r="U206" s="42"/>
      <c r="V206" s="42" t="s">
        <v>119</v>
      </c>
      <c r="W206" s="71">
        <v>18</v>
      </c>
      <c r="X206" s="71">
        <v>18</v>
      </c>
      <c r="Y206" s="42" t="str">
        <f t="shared" si="284"/>
        <v>C1</v>
      </c>
      <c r="Z206" s="123">
        <v>14473.58</v>
      </c>
      <c r="AA206" s="123"/>
      <c r="AB206" s="48">
        <v>0</v>
      </c>
      <c r="AC206" s="42"/>
      <c r="AD206" s="49">
        <v>0</v>
      </c>
      <c r="AE206" s="50" t="s">
        <v>500</v>
      </c>
      <c r="AF206" s="51">
        <f t="shared" si="249"/>
        <v>10287.6</v>
      </c>
      <c r="AG206" s="51">
        <f t="shared" si="287"/>
        <v>0</v>
      </c>
      <c r="AH206" s="51">
        <f t="shared" si="288"/>
        <v>2422.12</v>
      </c>
      <c r="AI206" s="52">
        <f t="shared" si="231"/>
        <v>12709.720000000001</v>
      </c>
      <c r="AJ206" s="51">
        <f t="shared" si="289"/>
        <v>5641.05</v>
      </c>
      <c r="AK206" s="51">
        <f t="shared" si="236"/>
        <v>14473.58</v>
      </c>
      <c r="AL206" s="32">
        <f t="shared" si="268"/>
        <v>0</v>
      </c>
      <c r="AM206" s="51">
        <f t="shared" si="290"/>
        <v>1652.05</v>
      </c>
      <c r="AN206" s="51">
        <f t="shared" si="291"/>
        <v>0</v>
      </c>
      <c r="AO206" s="51">
        <f t="shared" si="292"/>
        <v>0</v>
      </c>
      <c r="AP206" s="51">
        <f t="shared" si="241"/>
        <v>0</v>
      </c>
      <c r="AQ206" s="51">
        <f t="shared" si="293"/>
        <v>0</v>
      </c>
      <c r="AR206" s="52">
        <f t="shared" si="256"/>
        <v>21766.68</v>
      </c>
      <c r="AS206" s="52">
        <f t="shared" si="300"/>
        <v>34476.400000000001</v>
      </c>
      <c r="AT206" s="52">
        <f t="shared" si="233"/>
        <v>3016.6849999999999</v>
      </c>
      <c r="AU206" s="51">
        <f t="shared" si="294"/>
        <v>11743.351368</v>
      </c>
      <c r="AV206" s="51">
        <f t="shared" si="295"/>
        <v>0</v>
      </c>
      <c r="AW206" s="51">
        <f t="shared" si="296"/>
        <v>217.20132000000001</v>
      </c>
      <c r="AX206" s="51">
        <f t="shared" si="297"/>
        <v>0</v>
      </c>
      <c r="AY206" s="51">
        <f t="shared" si="298"/>
        <v>0</v>
      </c>
      <c r="AZ206" s="51">
        <f t="shared" ref="AZ206:AZ236" si="301">IF(B206=0,0.1,0)</f>
        <v>0</v>
      </c>
      <c r="BA206" s="51">
        <f t="shared" si="299"/>
        <v>0</v>
      </c>
      <c r="BB206" s="51">
        <f t="shared" si="285"/>
        <v>1303.2079199999998</v>
      </c>
      <c r="BC206" s="52">
        <f t="shared" si="286"/>
        <v>13263.760608000001</v>
      </c>
      <c r="BD206" s="52">
        <f t="shared" si="235"/>
        <v>47740.160608000006</v>
      </c>
    </row>
    <row r="207" spans="1:56" ht="45" x14ac:dyDescent="0.25">
      <c r="A207" s="35" t="s">
        <v>578</v>
      </c>
      <c r="B207" s="36">
        <v>1</v>
      </c>
      <c r="C207" s="37">
        <v>20</v>
      </c>
      <c r="D207" s="133" t="s">
        <v>579</v>
      </c>
      <c r="E207" s="17">
        <v>4</v>
      </c>
      <c r="F207" s="39" t="str">
        <f t="shared" si="230"/>
        <v>SEG</v>
      </c>
      <c r="G207" s="40" t="str">
        <f t="shared" si="282"/>
        <v>Seguridad Ciudadana</v>
      </c>
      <c r="H207" s="40" t="str">
        <f t="shared" si="283"/>
        <v>Seguridad Ciudadana</v>
      </c>
      <c r="I207" s="40" t="str">
        <f t="shared" si="281"/>
        <v>Seguridad Ciudadana</v>
      </c>
      <c r="J207" s="41" t="s">
        <v>516</v>
      </c>
      <c r="K207" s="42" t="s">
        <v>84</v>
      </c>
      <c r="L207" s="42" t="s">
        <v>58</v>
      </c>
      <c r="M207" s="42" t="s">
        <v>497</v>
      </c>
      <c r="N207" s="42" t="s">
        <v>86</v>
      </c>
      <c r="O207" s="85" t="s">
        <v>498</v>
      </c>
      <c r="P207" s="43">
        <v>38145</v>
      </c>
      <c r="Q207" s="42"/>
      <c r="R207" s="70"/>
      <c r="S207" s="45" t="s">
        <v>61</v>
      </c>
      <c r="T207" s="42" t="s">
        <v>62</v>
      </c>
      <c r="U207" s="42"/>
      <c r="V207" s="42" t="s">
        <v>119</v>
      </c>
      <c r="W207" s="71">
        <v>20</v>
      </c>
      <c r="X207" s="71">
        <v>20</v>
      </c>
      <c r="Y207" s="42" t="str">
        <f t="shared" si="284"/>
        <v>C1</v>
      </c>
      <c r="Z207" s="123">
        <v>14473.58</v>
      </c>
      <c r="AA207" s="123"/>
      <c r="AB207" s="48">
        <v>0</v>
      </c>
      <c r="AC207" s="42">
        <v>6</v>
      </c>
      <c r="AD207" s="49">
        <v>0</v>
      </c>
      <c r="AE207" s="50" t="s">
        <v>500</v>
      </c>
      <c r="AF207" s="51">
        <f t="shared" si="249"/>
        <v>10287.6</v>
      </c>
      <c r="AG207" s="51">
        <f t="shared" si="287"/>
        <v>2259</v>
      </c>
      <c r="AH207" s="51">
        <f t="shared" si="288"/>
        <v>2853.99</v>
      </c>
      <c r="AI207" s="52">
        <f t="shared" si="231"/>
        <v>15400.59</v>
      </c>
      <c r="AJ207" s="51">
        <f t="shared" si="289"/>
        <v>6282.55</v>
      </c>
      <c r="AK207" s="51">
        <f t="shared" si="236"/>
        <v>14473.58</v>
      </c>
      <c r="AL207" s="32">
        <f t="shared" si="268"/>
        <v>0</v>
      </c>
      <c r="AM207" s="51">
        <f t="shared" si="290"/>
        <v>1652.05</v>
      </c>
      <c r="AN207" s="51">
        <f t="shared" si="291"/>
        <v>0</v>
      </c>
      <c r="AO207" s="51">
        <f t="shared" si="292"/>
        <v>0</v>
      </c>
      <c r="AP207" s="51">
        <f t="shared" si="241"/>
        <v>0</v>
      </c>
      <c r="AQ207" s="51">
        <f t="shared" si="293"/>
        <v>0</v>
      </c>
      <c r="AR207" s="52">
        <f t="shared" si="256"/>
        <v>22408.18</v>
      </c>
      <c r="AS207" s="52">
        <f t="shared" si="300"/>
        <v>37808.770000000004</v>
      </c>
      <c r="AT207" s="52">
        <f t="shared" si="233"/>
        <v>3308.2673750000004</v>
      </c>
      <c r="AU207" s="51">
        <f t="shared" si="294"/>
        <v>12878.423237400002</v>
      </c>
      <c r="AV207" s="51">
        <f t="shared" si="295"/>
        <v>0</v>
      </c>
      <c r="AW207" s="51">
        <f t="shared" si="296"/>
        <v>238.19525100000004</v>
      </c>
      <c r="AX207" s="51">
        <f t="shared" si="297"/>
        <v>0</v>
      </c>
      <c r="AY207" s="51">
        <f t="shared" si="298"/>
        <v>0</v>
      </c>
      <c r="AZ207" s="51">
        <f t="shared" si="301"/>
        <v>0</v>
      </c>
      <c r="BA207" s="51">
        <f t="shared" si="299"/>
        <v>0</v>
      </c>
      <c r="BB207" s="51">
        <f t="shared" si="285"/>
        <v>1429.1715060000001</v>
      </c>
      <c r="BC207" s="52">
        <f t="shared" si="286"/>
        <v>14545.789994400002</v>
      </c>
      <c r="BD207" s="52">
        <f t="shared" si="235"/>
        <v>52354.559994400006</v>
      </c>
    </row>
    <row r="208" spans="1:56" ht="45" x14ac:dyDescent="0.25">
      <c r="A208" s="35" t="s">
        <v>580</v>
      </c>
      <c r="B208" s="36">
        <v>1</v>
      </c>
      <c r="C208" s="37">
        <v>20</v>
      </c>
      <c r="D208" s="133" t="s">
        <v>581</v>
      </c>
      <c r="E208" s="17">
        <v>4</v>
      </c>
      <c r="F208" s="39" t="str">
        <f t="shared" ref="F208:F231" si="302">VLOOKUP($E208,SECCIONES,3)</f>
        <v>SEG</v>
      </c>
      <c r="G208" s="40" t="str">
        <f t="shared" si="282"/>
        <v>Seguridad Ciudadana</v>
      </c>
      <c r="H208" s="40" t="str">
        <f t="shared" si="283"/>
        <v>Seguridad Ciudadana</v>
      </c>
      <c r="I208" s="40" t="str">
        <f t="shared" si="281"/>
        <v>Seguridad Ciudadana</v>
      </c>
      <c r="J208" s="41" t="s">
        <v>516</v>
      </c>
      <c r="K208" s="42" t="s">
        <v>84</v>
      </c>
      <c r="L208" s="42" t="s">
        <v>58</v>
      </c>
      <c r="M208" s="42" t="s">
        <v>497</v>
      </c>
      <c r="N208" s="42" t="s">
        <v>86</v>
      </c>
      <c r="O208" s="85" t="s">
        <v>498</v>
      </c>
      <c r="P208" s="43">
        <v>37106</v>
      </c>
      <c r="Q208" s="42"/>
      <c r="R208" s="70"/>
      <c r="S208" s="45" t="s">
        <v>61</v>
      </c>
      <c r="T208" s="42" t="s">
        <v>62</v>
      </c>
      <c r="U208" s="42"/>
      <c r="V208" s="42" t="s">
        <v>119</v>
      </c>
      <c r="W208" s="71">
        <v>20</v>
      </c>
      <c r="X208" s="71">
        <v>20</v>
      </c>
      <c r="Y208" s="42" t="str">
        <f t="shared" si="284"/>
        <v>C1</v>
      </c>
      <c r="Z208" s="123">
        <v>14473.58</v>
      </c>
      <c r="AA208" s="123"/>
      <c r="AB208" s="48">
        <v>0</v>
      </c>
      <c r="AC208" s="42">
        <v>7</v>
      </c>
      <c r="AD208" s="49">
        <v>0</v>
      </c>
      <c r="AE208" s="50" t="s">
        <v>500</v>
      </c>
      <c r="AF208" s="51">
        <f t="shared" si="249"/>
        <v>10287.6</v>
      </c>
      <c r="AG208" s="51">
        <f t="shared" si="287"/>
        <v>2635.5</v>
      </c>
      <c r="AH208" s="51">
        <f t="shared" si="288"/>
        <v>2908.1499999999996</v>
      </c>
      <c r="AI208" s="52">
        <f t="shared" ref="AI208:AI236" si="303">SUM(AF208:AH208)*B208+IF(B208=0,0.01,0)</f>
        <v>15831.25</v>
      </c>
      <c r="AJ208" s="51">
        <f t="shared" si="289"/>
        <v>6282.55</v>
      </c>
      <c r="AK208" s="51">
        <f t="shared" si="236"/>
        <v>14473.58</v>
      </c>
      <c r="AL208" s="32">
        <f t="shared" si="268"/>
        <v>0</v>
      </c>
      <c r="AM208" s="51">
        <f t="shared" si="290"/>
        <v>1652.05</v>
      </c>
      <c r="AN208" s="51">
        <f t="shared" si="291"/>
        <v>0</v>
      </c>
      <c r="AO208" s="51">
        <f t="shared" si="292"/>
        <v>0</v>
      </c>
      <c r="AP208" s="51">
        <f t="shared" si="241"/>
        <v>0</v>
      </c>
      <c r="AQ208" s="51">
        <f t="shared" si="293"/>
        <v>0</v>
      </c>
      <c r="AR208" s="52">
        <f t="shared" si="256"/>
        <v>22408.18</v>
      </c>
      <c r="AS208" s="52">
        <f t="shared" si="300"/>
        <v>38239.43</v>
      </c>
      <c r="AT208" s="52">
        <f t="shared" ref="AT208:AT236" si="304">IF(AS208/12&gt;DATABASEMAXIMA,DATABASEMAXIMA,AS208/12*1.05)</f>
        <v>3345.9501250000003</v>
      </c>
      <c r="AU208" s="51">
        <f t="shared" si="294"/>
        <v>13025.114646600003</v>
      </c>
      <c r="AV208" s="51">
        <f t="shared" si="295"/>
        <v>0</v>
      </c>
      <c r="AW208" s="51">
        <f t="shared" si="296"/>
        <v>240.90840900000003</v>
      </c>
      <c r="AX208" s="51">
        <f t="shared" si="297"/>
        <v>0</v>
      </c>
      <c r="AY208" s="51">
        <f t="shared" si="298"/>
        <v>0</v>
      </c>
      <c r="AZ208" s="51">
        <f t="shared" si="301"/>
        <v>0</v>
      </c>
      <c r="BA208" s="51">
        <f t="shared" si="299"/>
        <v>0</v>
      </c>
      <c r="BB208" s="51">
        <f t="shared" si="285"/>
        <v>1445.450454</v>
      </c>
      <c r="BC208" s="52">
        <f t="shared" si="286"/>
        <v>14711.473509600002</v>
      </c>
      <c r="BD208" s="52">
        <f t="shared" si="235"/>
        <v>52950.903509600001</v>
      </c>
    </row>
    <row r="209" spans="1:56" ht="45" x14ac:dyDescent="0.25">
      <c r="A209" s="35" t="s">
        <v>582</v>
      </c>
      <c r="B209" s="36">
        <v>1</v>
      </c>
      <c r="C209" s="37">
        <v>20</v>
      </c>
      <c r="D209" s="134" t="s">
        <v>583</v>
      </c>
      <c r="E209" s="17">
        <v>4</v>
      </c>
      <c r="F209" s="39" t="str">
        <f t="shared" si="302"/>
        <v>SEG</v>
      </c>
      <c r="G209" s="40" t="str">
        <f t="shared" si="282"/>
        <v>Seguridad Ciudadana</v>
      </c>
      <c r="H209" s="40" t="str">
        <f t="shared" si="283"/>
        <v>Seguridad Ciudadana</v>
      </c>
      <c r="I209" s="40" t="str">
        <f t="shared" si="281"/>
        <v>Seguridad Ciudadana</v>
      </c>
      <c r="J209" s="41" t="s">
        <v>516</v>
      </c>
      <c r="K209" s="42" t="s">
        <v>84</v>
      </c>
      <c r="L209" s="42" t="s">
        <v>58</v>
      </c>
      <c r="M209" s="42" t="s">
        <v>497</v>
      </c>
      <c r="N209" s="42" t="s">
        <v>86</v>
      </c>
      <c r="O209" s="85" t="s">
        <v>498</v>
      </c>
      <c r="P209" s="43"/>
      <c r="Q209" s="42"/>
      <c r="R209" s="70"/>
      <c r="S209" s="45" t="s">
        <v>61</v>
      </c>
      <c r="T209" s="136" t="s">
        <v>92</v>
      </c>
      <c r="U209" s="42"/>
      <c r="V209" s="42" t="s">
        <v>119</v>
      </c>
      <c r="W209" s="71">
        <v>20</v>
      </c>
      <c r="X209" s="71">
        <v>20</v>
      </c>
      <c r="Y209" s="42" t="str">
        <f t="shared" si="284"/>
        <v>C1</v>
      </c>
      <c r="Z209" s="123">
        <v>14473.58</v>
      </c>
      <c r="AA209" s="123"/>
      <c r="AB209" s="48">
        <v>0</v>
      </c>
      <c r="AC209" s="42">
        <v>7</v>
      </c>
      <c r="AD209" s="49">
        <v>0</v>
      </c>
      <c r="AE209" s="50" t="s">
        <v>500</v>
      </c>
      <c r="AF209" s="51">
        <f t="shared" si="249"/>
        <v>10287.6</v>
      </c>
      <c r="AG209" s="51">
        <f t="shared" si="287"/>
        <v>2635.5</v>
      </c>
      <c r="AH209" s="51">
        <f t="shared" si="288"/>
        <v>2908.1499999999996</v>
      </c>
      <c r="AI209" s="52">
        <f t="shared" si="303"/>
        <v>15831.25</v>
      </c>
      <c r="AJ209" s="51">
        <f t="shared" si="289"/>
        <v>6282.55</v>
      </c>
      <c r="AK209" s="51">
        <f t="shared" si="236"/>
        <v>14473.58</v>
      </c>
      <c r="AL209" s="32">
        <f t="shared" si="268"/>
        <v>0</v>
      </c>
      <c r="AM209" s="51">
        <f t="shared" si="290"/>
        <v>1652.05</v>
      </c>
      <c r="AN209" s="51">
        <f t="shared" si="291"/>
        <v>0</v>
      </c>
      <c r="AO209" s="51">
        <f t="shared" si="292"/>
        <v>0</v>
      </c>
      <c r="AP209" s="51">
        <f t="shared" si="241"/>
        <v>0</v>
      </c>
      <c r="AQ209" s="51">
        <f t="shared" si="293"/>
        <v>0</v>
      </c>
      <c r="AR209" s="52">
        <f t="shared" si="256"/>
        <v>22408.18</v>
      </c>
      <c r="AS209" s="52">
        <f t="shared" si="300"/>
        <v>38239.43</v>
      </c>
      <c r="AT209" s="52">
        <f t="shared" si="304"/>
        <v>3345.9501250000003</v>
      </c>
      <c r="AU209" s="51">
        <f t="shared" si="294"/>
        <v>13025.114646600003</v>
      </c>
      <c r="AV209" s="51">
        <f t="shared" si="295"/>
        <v>0</v>
      </c>
      <c r="AW209" s="51">
        <f t="shared" si="296"/>
        <v>240.90840900000003</v>
      </c>
      <c r="AX209" s="51">
        <f t="shared" si="297"/>
        <v>0</v>
      </c>
      <c r="AY209" s="51">
        <f t="shared" si="298"/>
        <v>0</v>
      </c>
      <c r="AZ209" s="51">
        <f t="shared" si="301"/>
        <v>0</v>
      </c>
      <c r="BA209" s="51">
        <f t="shared" si="299"/>
        <v>0</v>
      </c>
      <c r="BB209" s="51">
        <f t="shared" si="285"/>
        <v>1445.450454</v>
      </c>
      <c r="BC209" s="52">
        <f t="shared" si="286"/>
        <v>14711.473509600002</v>
      </c>
      <c r="BD209" s="52">
        <f t="shared" si="235"/>
        <v>52950.903509600001</v>
      </c>
    </row>
    <row r="210" spans="1:56" ht="45" x14ac:dyDescent="0.25">
      <c r="A210" s="35" t="s">
        <v>584</v>
      </c>
      <c r="B210" s="36">
        <v>1</v>
      </c>
      <c r="C210" s="37">
        <v>20</v>
      </c>
      <c r="D210" s="130" t="s">
        <v>585</v>
      </c>
      <c r="E210" s="17">
        <v>4</v>
      </c>
      <c r="F210" s="39" t="str">
        <f t="shared" si="302"/>
        <v>SEG</v>
      </c>
      <c r="G210" s="40" t="str">
        <f t="shared" si="282"/>
        <v>Seguridad Ciudadana</v>
      </c>
      <c r="H210" s="40" t="str">
        <f t="shared" si="283"/>
        <v>Seguridad Ciudadana</v>
      </c>
      <c r="I210" s="40" t="str">
        <f t="shared" si="281"/>
        <v>Seguridad Ciudadana</v>
      </c>
      <c r="J210" s="41" t="s">
        <v>516</v>
      </c>
      <c r="K210" s="42" t="s">
        <v>84</v>
      </c>
      <c r="L210" s="42" t="s">
        <v>58</v>
      </c>
      <c r="M210" s="42" t="s">
        <v>497</v>
      </c>
      <c r="N210" s="42" t="s">
        <v>86</v>
      </c>
      <c r="O210" s="85" t="s">
        <v>498</v>
      </c>
      <c r="P210" s="43"/>
      <c r="Q210" s="42"/>
      <c r="R210" s="70"/>
      <c r="S210" s="45" t="s">
        <v>61</v>
      </c>
      <c r="T210" s="42" t="s">
        <v>62</v>
      </c>
      <c r="U210" s="42"/>
      <c r="V210" s="42" t="s">
        <v>119</v>
      </c>
      <c r="W210" s="71">
        <v>20</v>
      </c>
      <c r="X210" s="71">
        <v>20</v>
      </c>
      <c r="Y210" s="42" t="str">
        <f t="shared" si="284"/>
        <v>C1</v>
      </c>
      <c r="Z210" s="123">
        <v>14473.58</v>
      </c>
      <c r="AA210" s="123"/>
      <c r="AB210" s="48">
        <v>0</v>
      </c>
      <c r="AC210" s="42">
        <v>1</v>
      </c>
      <c r="AD210" s="49">
        <v>0</v>
      </c>
      <c r="AE210" s="50" t="s">
        <v>500</v>
      </c>
      <c r="AF210" s="51">
        <f t="shared" ref="AF210" si="305">IF(L210&lt;&gt;"",IF(L210="F",VLOOKUP(GRUPO,DATABASICAS,2,FALSE),VLOOKUP(GRUPO,LABORAL,3,FALSE)),0)</f>
        <v>10287.6</v>
      </c>
      <c r="AG210" s="51">
        <f t="shared" si="287"/>
        <v>376.5</v>
      </c>
      <c r="AH210" s="51">
        <f t="shared" ref="AH210" si="306">IF(L210&lt;&gt;"",IF(L210="F",(VLOOKUP(Y210,EXTRA,2)+VLOOKUP(Y210,EXTRA,3)*AC210)*2+VLOOKUP(X210,DATADESTINO,3),VLOOKUP(V210,LABORAL,8)),0)</f>
        <v>2583.19</v>
      </c>
      <c r="AI210" s="52">
        <f t="shared" ref="AI210" si="307">SUM(AF210:AH210)*B210+IF(B210=0,0.01,0)</f>
        <v>13247.29</v>
      </c>
      <c r="AJ210" s="51">
        <f t="shared" ref="AJ210" si="308">IF(L210&lt;&gt;"",IF(L210="F",VLOOKUP(NIVEL,DATADESTINO,2,FALSE),0),0)</f>
        <v>6282.55</v>
      </c>
      <c r="AK210" s="51">
        <f t="shared" si="236"/>
        <v>14473.58</v>
      </c>
      <c r="AL210" s="32">
        <f t="shared" si="268"/>
        <v>0</v>
      </c>
      <c r="AM210" s="51">
        <f t="shared" ref="AM210" si="309">IF(L210&lt;&gt;"",IF(L210="F",VLOOKUP(GRUPO,DATABASICAS,4,FALSE),0),0)</f>
        <v>1652.05</v>
      </c>
      <c r="AN210" s="51">
        <f t="shared" ref="AN210" si="310">IF(L210&lt;&gt;"",IF(L210="L",VLOOKUP(V210,LABORAL,5),0),0)</f>
        <v>0</v>
      </c>
      <c r="AO210" s="51">
        <f t="shared" ref="AO210" si="311">IF(L210&lt;&gt;"",IF(L210="L",VLOOKUP(V210,LABORAL,6),0),0)</f>
        <v>0</v>
      </c>
      <c r="AP210" s="51">
        <f t="shared" si="241"/>
        <v>0</v>
      </c>
      <c r="AQ210" s="51">
        <f t="shared" ref="AQ210" si="312">IF(L210&lt;&gt;"",IF(L210="L",VLOOKUP(V210,LABORAL,7),0),0)</f>
        <v>0</v>
      </c>
      <c r="AR210" s="52">
        <f t="shared" si="256"/>
        <v>22408.18</v>
      </c>
      <c r="AS210" s="52">
        <f t="shared" si="300"/>
        <v>35655.47</v>
      </c>
      <c r="AT210" s="52">
        <f t="shared" ref="AT210" si="313">IF(AS210/12&gt;DATABASEMAXIMA,DATABASEMAXIMA,AS210/12*1.05)</f>
        <v>3119.8536250000002</v>
      </c>
      <c r="AU210" s="51">
        <f t="shared" ref="AU210" si="314">IF(L210&lt;&gt;"",IF(L210="F",VLOOKUP(M210,SSFUNCIONARIOS,4,FALSE)*AT210*12,VLOOKUP(M210,SSLABORAL,4,FALSE)*AT210*12),0)</f>
        <v>12144.966191400003</v>
      </c>
      <c r="AV210" s="51">
        <f t="shared" ref="AV210" si="315">IF(L210&lt;&gt;"",IF(L210="F",VLOOKUP(M210,SSFUNCIONARIOS,5,FALSE)*AT210*12,VLOOKUP(M210,SSLABORAL,5,FALSE)*AT210*12),0)</f>
        <v>0</v>
      </c>
      <c r="AW210" s="51">
        <f t="shared" ref="AW210" si="316">IF(L210&lt;&gt;"",IF(L210="F",VLOOKUP(M210,SSFUNCIONARIOS,6,FALSE)*AT210*12,VLOOKUP(M210,SSLABORAL,6,FALSE)*AT210*12),0)</f>
        <v>224.62946100000005</v>
      </c>
      <c r="AX210" s="51">
        <f t="shared" ref="AX210" si="317">IF(L210="L",VLOOKUP(M210,SSLABORAL,7)*AT210*12,0)</f>
        <v>0</v>
      </c>
      <c r="AY210" s="51">
        <f t="shared" ref="AY210" si="318">IF(L210="F",VLOOKUP(M210,SSFUNCIONARIOS,7)*AU210*-1,0)</f>
        <v>0</v>
      </c>
      <c r="AZ210" s="51">
        <f t="shared" si="301"/>
        <v>0</v>
      </c>
      <c r="BA210" s="51">
        <f t="shared" ref="BA210" si="319">IF(L210="F",VLOOKUP(M210,SSFUNCIONARIOS,8)*AT210*12,0)</f>
        <v>0</v>
      </c>
      <c r="BB210" s="51">
        <f t="shared" ref="BB210" si="320">IF(L210&lt;&gt;"",VLOOKUP(AE210,EPIGRAFES,3,FALSE)*AT210*12,0)</f>
        <v>1347.776766</v>
      </c>
      <c r="BC210" s="52">
        <f t="shared" si="286"/>
        <v>13717.372418400002</v>
      </c>
      <c r="BD210" s="52">
        <f t="shared" ref="BD210:BD236" si="321">AS210+BC210</f>
        <v>49372.842418400003</v>
      </c>
    </row>
    <row r="211" spans="1:56" ht="45" x14ac:dyDescent="0.25">
      <c r="A211" s="35" t="s">
        <v>586</v>
      </c>
      <c r="B211" s="36">
        <v>1</v>
      </c>
      <c r="C211" s="37">
        <v>20</v>
      </c>
      <c r="D211" s="135" t="s">
        <v>132</v>
      </c>
      <c r="E211" s="17">
        <v>4</v>
      </c>
      <c r="F211" s="39" t="str">
        <f t="shared" si="302"/>
        <v>SEG</v>
      </c>
      <c r="G211" s="40" t="str">
        <f t="shared" si="282"/>
        <v>Seguridad Ciudadana</v>
      </c>
      <c r="H211" s="40" t="str">
        <f t="shared" si="283"/>
        <v>Seguridad Ciudadana</v>
      </c>
      <c r="I211" s="40" t="str">
        <f t="shared" si="281"/>
        <v>Seguridad Ciudadana</v>
      </c>
      <c r="J211" s="41" t="s">
        <v>516</v>
      </c>
      <c r="K211" s="42" t="s">
        <v>84</v>
      </c>
      <c r="L211" s="42" t="s">
        <v>58</v>
      </c>
      <c r="M211" s="42" t="s">
        <v>497</v>
      </c>
      <c r="N211" s="42" t="s">
        <v>86</v>
      </c>
      <c r="O211" s="85" t="s">
        <v>498</v>
      </c>
      <c r="P211" s="43"/>
      <c r="Q211" s="42"/>
      <c r="R211" s="70"/>
      <c r="S211" s="45" t="s">
        <v>61</v>
      </c>
      <c r="T211" s="42" t="s">
        <v>92</v>
      </c>
      <c r="U211" s="42"/>
      <c r="V211" s="42" t="s">
        <v>119</v>
      </c>
      <c r="W211" s="71">
        <v>20</v>
      </c>
      <c r="X211" s="71">
        <v>20</v>
      </c>
      <c r="Y211" s="42" t="str">
        <f t="shared" si="284"/>
        <v>C1</v>
      </c>
      <c r="Z211" s="123">
        <v>14473.58</v>
      </c>
      <c r="AA211" s="123"/>
      <c r="AB211" s="48">
        <v>0</v>
      </c>
      <c r="AC211" s="42"/>
      <c r="AD211" s="49">
        <v>0</v>
      </c>
      <c r="AE211" s="50" t="s">
        <v>500</v>
      </c>
      <c r="AF211" s="51">
        <f t="shared" ref="AF211:AF229" si="322">IF(L211&lt;&gt;"",IF(L211="F",VLOOKUP(GRUPO,DATABASICAS,2,FALSE),VLOOKUP(GRUPO,LABORAL,3,FALSE)),0)</f>
        <v>10287.6</v>
      </c>
      <c r="AG211" s="51">
        <f t="shared" si="287"/>
        <v>0</v>
      </c>
      <c r="AH211" s="51">
        <f t="shared" si="288"/>
        <v>2529.0299999999997</v>
      </c>
      <c r="AI211" s="52">
        <f t="shared" si="303"/>
        <v>12816.630000000001</v>
      </c>
      <c r="AJ211" s="51">
        <f t="shared" si="289"/>
        <v>6282.55</v>
      </c>
      <c r="AK211" s="51">
        <f t="shared" ref="AK211:AK236" si="323">IF(L211&lt;&gt;"",Z211,0)</f>
        <v>14473.58</v>
      </c>
      <c r="AL211" s="32">
        <f t="shared" si="268"/>
        <v>0</v>
      </c>
      <c r="AM211" s="51">
        <f t="shared" si="290"/>
        <v>1652.05</v>
      </c>
      <c r="AN211" s="51">
        <f t="shared" si="291"/>
        <v>0</v>
      </c>
      <c r="AO211" s="51">
        <f t="shared" si="292"/>
        <v>0</v>
      </c>
      <c r="AP211" s="51">
        <f t="shared" si="241"/>
        <v>0</v>
      </c>
      <c r="AQ211" s="51">
        <f t="shared" si="293"/>
        <v>0</v>
      </c>
      <c r="AR211" s="52">
        <f t="shared" si="256"/>
        <v>22408.18</v>
      </c>
      <c r="AS211" s="52">
        <f t="shared" si="300"/>
        <v>35224.81</v>
      </c>
      <c r="AT211" s="52">
        <f t="shared" si="304"/>
        <v>3082.1708749999998</v>
      </c>
      <c r="AU211" s="51">
        <f t="shared" si="294"/>
        <v>11998.2747822</v>
      </c>
      <c r="AV211" s="51">
        <f t="shared" si="295"/>
        <v>0</v>
      </c>
      <c r="AW211" s="51">
        <f t="shared" si="296"/>
        <v>221.91630299999997</v>
      </c>
      <c r="AX211" s="51">
        <f t="shared" si="297"/>
        <v>0</v>
      </c>
      <c r="AY211" s="51">
        <f t="shared" si="298"/>
        <v>0</v>
      </c>
      <c r="AZ211" s="51">
        <f t="shared" si="301"/>
        <v>0</v>
      </c>
      <c r="BA211" s="51">
        <f t="shared" si="299"/>
        <v>0</v>
      </c>
      <c r="BB211" s="51">
        <f t="shared" si="285"/>
        <v>1331.4978179999998</v>
      </c>
      <c r="BC211" s="52">
        <f t="shared" si="286"/>
        <v>13551.6889032</v>
      </c>
      <c r="BD211" s="52">
        <f t="shared" si="321"/>
        <v>48776.498903200001</v>
      </c>
    </row>
    <row r="212" spans="1:56" ht="45" x14ac:dyDescent="0.25">
      <c r="A212" s="35" t="s">
        <v>587</v>
      </c>
      <c r="B212" s="36">
        <v>1</v>
      </c>
      <c r="C212" s="37">
        <v>20</v>
      </c>
      <c r="D212" s="135" t="s">
        <v>132</v>
      </c>
      <c r="E212" s="17">
        <v>4</v>
      </c>
      <c r="F212" s="39" t="str">
        <f t="shared" si="302"/>
        <v>SEG</v>
      </c>
      <c r="G212" s="40" t="str">
        <f t="shared" si="282"/>
        <v>Seguridad Ciudadana</v>
      </c>
      <c r="H212" s="40" t="str">
        <f t="shared" si="283"/>
        <v>Seguridad Ciudadana</v>
      </c>
      <c r="I212" s="40" t="str">
        <f t="shared" ref="I212:I236" si="324">VLOOKUP($E212,SECCIONES,5)</f>
        <v>Seguridad Ciudadana</v>
      </c>
      <c r="J212" s="41" t="s">
        <v>516</v>
      </c>
      <c r="K212" s="42" t="s">
        <v>84</v>
      </c>
      <c r="L212" s="42" t="s">
        <v>58</v>
      </c>
      <c r="M212" s="42" t="s">
        <v>497</v>
      </c>
      <c r="N212" s="42" t="s">
        <v>86</v>
      </c>
      <c r="O212" s="85" t="s">
        <v>498</v>
      </c>
      <c r="P212" s="43">
        <v>38845</v>
      </c>
      <c r="Q212" s="42"/>
      <c r="R212" s="70"/>
      <c r="S212" s="45" t="s">
        <v>61</v>
      </c>
      <c r="T212" s="42" t="s">
        <v>62</v>
      </c>
      <c r="U212" s="42"/>
      <c r="V212" s="42" t="s">
        <v>119</v>
      </c>
      <c r="W212" s="71">
        <v>20</v>
      </c>
      <c r="X212" s="71">
        <v>20</v>
      </c>
      <c r="Y212" s="42" t="str">
        <f t="shared" si="284"/>
        <v>C1</v>
      </c>
      <c r="Z212" s="123">
        <v>14473.58</v>
      </c>
      <c r="AA212" s="123"/>
      <c r="AB212" s="48">
        <v>0</v>
      </c>
      <c r="AC212" s="42">
        <v>5</v>
      </c>
      <c r="AD212" s="49">
        <v>0</v>
      </c>
      <c r="AE212" s="50" t="s">
        <v>500</v>
      </c>
      <c r="AF212" s="51">
        <f t="shared" si="322"/>
        <v>10287.6</v>
      </c>
      <c r="AG212" s="51">
        <f t="shared" si="287"/>
        <v>1882.5</v>
      </c>
      <c r="AH212" s="51">
        <f t="shared" si="288"/>
        <v>2799.83</v>
      </c>
      <c r="AI212" s="52">
        <f t="shared" si="303"/>
        <v>14969.93</v>
      </c>
      <c r="AJ212" s="51">
        <f t="shared" si="289"/>
        <v>6282.55</v>
      </c>
      <c r="AK212" s="51">
        <f t="shared" si="323"/>
        <v>14473.58</v>
      </c>
      <c r="AL212" s="32">
        <f t="shared" si="268"/>
        <v>0</v>
      </c>
      <c r="AM212" s="51">
        <f t="shared" si="290"/>
        <v>1652.05</v>
      </c>
      <c r="AN212" s="51">
        <f t="shared" si="291"/>
        <v>0</v>
      </c>
      <c r="AO212" s="51">
        <f t="shared" si="292"/>
        <v>0</v>
      </c>
      <c r="AP212" s="51">
        <f t="shared" si="241"/>
        <v>0</v>
      </c>
      <c r="AQ212" s="51">
        <f t="shared" si="293"/>
        <v>0</v>
      </c>
      <c r="AR212" s="52">
        <f t="shared" si="256"/>
        <v>22408.18</v>
      </c>
      <c r="AS212" s="52">
        <f t="shared" si="300"/>
        <v>37378.11</v>
      </c>
      <c r="AT212" s="52">
        <f t="shared" si="304"/>
        <v>3270.5846250000004</v>
      </c>
      <c r="AU212" s="51">
        <f t="shared" si="294"/>
        <v>12731.731828200001</v>
      </c>
      <c r="AV212" s="51">
        <f t="shared" si="295"/>
        <v>0</v>
      </c>
      <c r="AW212" s="51">
        <f t="shared" si="296"/>
        <v>235.48209300000002</v>
      </c>
      <c r="AX212" s="51">
        <f t="shared" si="297"/>
        <v>0</v>
      </c>
      <c r="AY212" s="51">
        <f t="shared" si="298"/>
        <v>0</v>
      </c>
      <c r="AZ212" s="51">
        <f t="shared" si="301"/>
        <v>0</v>
      </c>
      <c r="BA212" s="51">
        <f t="shared" si="299"/>
        <v>0</v>
      </c>
      <c r="BB212" s="51">
        <f t="shared" si="285"/>
        <v>1412.892558</v>
      </c>
      <c r="BC212" s="52">
        <f t="shared" si="286"/>
        <v>14380.106479200002</v>
      </c>
      <c r="BD212" s="52">
        <f t="shared" si="321"/>
        <v>51758.216479200004</v>
      </c>
    </row>
    <row r="213" spans="1:56" ht="45" x14ac:dyDescent="0.25">
      <c r="A213" s="35" t="s">
        <v>588</v>
      </c>
      <c r="B213" s="36">
        <v>1</v>
      </c>
      <c r="C213" s="37">
        <v>20</v>
      </c>
      <c r="D213" s="133" t="s">
        <v>589</v>
      </c>
      <c r="E213" s="17">
        <v>4</v>
      </c>
      <c r="F213" s="39" t="str">
        <f t="shared" si="302"/>
        <v>SEG</v>
      </c>
      <c r="G213" s="40" t="str">
        <f t="shared" si="282"/>
        <v>Seguridad Ciudadana</v>
      </c>
      <c r="H213" s="40" t="str">
        <f t="shared" si="283"/>
        <v>Seguridad Ciudadana</v>
      </c>
      <c r="I213" s="40" t="str">
        <f t="shared" si="324"/>
        <v>Seguridad Ciudadana</v>
      </c>
      <c r="J213" s="41" t="s">
        <v>516</v>
      </c>
      <c r="K213" s="42" t="s">
        <v>84</v>
      </c>
      <c r="L213" s="42" t="s">
        <v>58</v>
      </c>
      <c r="M213" s="42" t="s">
        <v>497</v>
      </c>
      <c r="N213" s="42" t="s">
        <v>86</v>
      </c>
      <c r="O213" s="85" t="s">
        <v>498</v>
      </c>
      <c r="P213" s="43">
        <v>38845</v>
      </c>
      <c r="Q213" s="42"/>
      <c r="R213" s="70"/>
      <c r="S213" s="45" t="s">
        <v>61</v>
      </c>
      <c r="T213" s="42" t="s">
        <v>62</v>
      </c>
      <c r="U213" s="42"/>
      <c r="V213" s="42" t="s">
        <v>119</v>
      </c>
      <c r="W213" s="71">
        <v>20</v>
      </c>
      <c r="X213" s="71">
        <v>20</v>
      </c>
      <c r="Y213" s="42" t="str">
        <f t="shared" si="284"/>
        <v>C1</v>
      </c>
      <c r="Z213" s="123">
        <v>14473.58</v>
      </c>
      <c r="AA213" s="123"/>
      <c r="AB213" s="48">
        <v>0</v>
      </c>
      <c r="AC213" s="42">
        <v>6</v>
      </c>
      <c r="AD213" s="49">
        <v>0</v>
      </c>
      <c r="AE213" s="50" t="s">
        <v>500</v>
      </c>
      <c r="AF213" s="51">
        <f t="shared" si="322"/>
        <v>10287.6</v>
      </c>
      <c r="AG213" s="51">
        <f t="shared" si="287"/>
        <v>2259</v>
      </c>
      <c r="AH213" s="51">
        <f t="shared" si="288"/>
        <v>2853.99</v>
      </c>
      <c r="AI213" s="52">
        <f t="shared" si="303"/>
        <v>15400.59</v>
      </c>
      <c r="AJ213" s="51">
        <f t="shared" si="289"/>
        <v>6282.55</v>
      </c>
      <c r="AK213" s="51">
        <f t="shared" si="323"/>
        <v>14473.58</v>
      </c>
      <c r="AL213" s="32">
        <f t="shared" si="268"/>
        <v>0</v>
      </c>
      <c r="AM213" s="51">
        <f t="shared" si="290"/>
        <v>1652.05</v>
      </c>
      <c r="AN213" s="51">
        <f t="shared" si="291"/>
        <v>0</v>
      </c>
      <c r="AO213" s="51">
        <f t="shared" si="292"/>
        <v>0</v>
      </c>
      <c r="AP213" s="51">
        <f t="shared" si="241"/>
        <v>0</v>
      </c>
      <c r="AQ213" s="51">
        <f t="shared" si="293"/>
        <v>0</v>
      </c>
      <c r="AR213" s="52">
        <f t="shared" si="256"/>
        <v>22408.18</v>
      </c>
      <c r="AS213" s="52">
        <f t="shared" si="300"/>
        <v>37808.770000000004</v>
      </c>
      <c r="AT213" s="52">
        <f t="shared" si="304"/>
        <v>3308.2673750000004</v>
      </c>
      <c r="AU213" s="51">
        <f t="shared" si="294"/>
        <v>12878.423237400002</v>
      </c>
      <c r="AV213" s="51">
        <f t="shared" si="295"/>
        <v>0</v>
      </c>
      <c r="AW213" s="51">
        <f t="shared" si="296"/>
        <v>238.19525100000004</v>
      </c>
      <c r="AX213" s="51">
        <f t="shared" si="297"/>
        <v>0</v>
      </c>
      <c r="AY213" s="51">
        <f t="shared" si="298"/>
        <v>0</v>
      </c>
      <c r="AZ213" s="51">
        <f t="shared" si="301"/>
        <v>0</v>
      </c>
      <c r="BA213" s="51">
        <f t="shared" si="299"/>
        <v>0</v>
      </c>
      <c r="BB213" s="51">
        <f t="shared" si="285"/>
        <v>1429.1715060000001</v>
      </c>
      <c r="BC213" s="52">
        <f t="shared" si="286"/>
        <v>14545.789994400002</v>
      </c>
      <c r="BD213" s="52">
        <f t="shared" si="321"/>
        <v>52354.559994400006</v>
      </c>
    </row>
    <row r="214" spans="1:56" ht="45" x14ac:dyDescent="0.25">
      <c r="A214" s="35" t="s">
        <v>590</v>
      </c>
      <c r="B214" s="36">
        <v>1</v>
      </c>
      <c r="C214" s="37">
        <v>20</v>
      </c>
      <c r="D214" s="133" t="s">
        <v>591</v>
      </c>
      <c r="E214" s="17">
        <v>4</v>
      </c>
      <c r="F214" s="39" t="str">
        <f t="shared" si="302"/>
        <v>SEG</v>
      </c>
      <c r="G214" s="40" t="str">
        <f t="shared" si="282"/>
        <v>Seguridad Ciudadana</v>
      </c>
      <c r="H214" s="40" t="str">
        <f t="shared" si="283"/>
        <v>Seguridad Ciudadana</v>
      </c>
      <c r="I214" s="40" t="str">
        <f t="shared" si="324"/>
        <v>Seguridad Ciudadana</v>
      </c>
      <c r="J214" s="41" t="s">
        <v>516</v>
      </c>
      <c r="K214" s="42" t="s">
        <v>84</v>
      </c>
      <c r="L214" s="42" t="s">
        <v>58</v>
      </c>
      <c r="M214" s="42" t="s">
        <v>497</v>
      </c>
      <c r="N214" s="42" t="s">
        <v>86</v>
      </c>
      <c r="O214" s="85" t="s">
        <v>498</v>
      </c>
      <c r="P214" s="43">
        <v>38845</v>
      </c>
      <c r="Q214" s="42"/>
      <c r="R214" s="70"/>
      <c r="S214" s="45" t="s">
        <v>61</v>
      </c>
      <c r="T214" s="42" t="s">
        <v>62</v>
      </c>
      <c r="U214" s="42"/>
      <c r="V214" s="42" t="s">
        <v>119</v>
      </c>
      <c r="W214" s="71">
        <v>20</v>
      </c>
      <c r="X214" s="71">
        <v>20</v>
      </c>
      <c r="Y214" s="42" t="str">
        <f t="shared" si="284"/>
        <v>C1</v>
      </c>
      <c r="Z214" s="123">
        <v>14473.58</v>
      </c>
      <c r="AA214" s="123"/>
      <c r="AB214" s="48">
        <v>0</v>
      </c>
      <c r="AC214" s="42">
        <v>6</v>
      </c>
      <c r="AD214" s="49">
        <v>0</v>
      </c>
      <c r="AE214" s="50" t="s">
        <v>500</v>
      </c>
      <c r="AF214" s="51">
        <f t="shared" si="322"/>
        <v>10287.6</v>
      </c>
      <c r="AG214" s="51">
        <f t="shared" si="287"/>
        <v>2259</v>
      </c>
      <c r="AH214" s="51">
        <f t="shared" si="288"/>
        <v>2853.99</v>
      </c>
      <c r="AI214" s="52">
        <f t="shared" si="303"/>
        <v>15400.59</v>
      </c>
      <c r="AJ214" s="51">
        <f t="shared" si="289"/>
        <v>6282.55</v>
      </c>
      <c r="AK214" s="51">
        <f t="shared" si="323"/>
        <v>14473.58</v>
      </c>
      <c r="AL214" s="32">
        <f t="shared" si="268"/>
        <v>0</v>
      </c>
      <c r="AM214" s="51">
        <f t="shared" si="290"/>
        <v>1652.05</v>
      </c>
      <c r="AN214" s="51">
        <f t="shared" si="291"/>
        <v>0</v>
      </c>
      <c r="AO214" s="51">
        <f t="shared" si="292"/>
        <v>0</v>
      </c>
      <c r="AP214" s="51">
        <f t="shared" si="241"/>
        <v>0</v>
      </c>
      <c r="AQ214" s="51">
        <f t="shared" si="293"/>
        <v>0</v>
      </c>
      <c r="AR214" s="52">
        <f t="shared" si="256"/>
        <v>22408.18</v>
      </c>
      <c r="AS214" s="52">
        <f t="shared" si="300"/>
        <v>37808.770000000004</v>
      </c>
      <c r="AT214" s="52">
        <f t="shared" si="304"/>
        <v>3308.2673750000004</v>
      </c>
      <c r="AU214" s="51">
        <f t="shared" si="294"/>
        <v>12878.423237400002</v>
      </c>
      <c r="AV214" s="51">
        <f t="shared" si="295"/>
        <v>0</v>
      </c>
      <c r="AW214" s="51">
        <f t="shared" si="296"/>
        <v>238.19525100000004</v>
      </c>
      <c r="AX214" s="51">
        <f t="shared" si="297"/>
        <v>0</v>
      </c>
      <c r="AY214" s="51">
        <f t="shared" si="298"/>
        <v>0</v>
      </c>
      <c r="AZ214" s="51">
        <f t="shared" si="301"/>
        <v>0</v>
      </c>
      <c r="BA214" s="51">
        <f t="shared" si="299"/>
        <v>0</v>
      </c>
      <c r="BB214" s="51">
        <f t="shared" si="285"/>
        <v>1429.1715060000001</v>
      </c>
      <c r="BC214" s="52">
        <f t="shared" si="286"/>
        <v>14545.789994400002</v>
      </c>
      <c r="BD214" s="52">
        <f t="shared" si="321"/>
        <v>52354.559994400006</v>
      </c>
    </row>
    <row r="215" spans="1:56" ht="45" x14ac:dyDescent="0.25">
      <c r="A215" s="35" t="s">
        <v>592</v>
      </c>
      <c r="B215" s="36">
        <v>1</v>
      </c>
      <c r="C215" s="37">
        <v>20</v>
      </c>
      <c r="D215" s="87" t="s">
        <v>593</v>
      </c>
      <c r="E215" s="17">
        <v>4</v>
      </c>
      <c r="F215" s="39" t="str">
        <f t="shared" si="302"/>
        <v>SEG</v>
      </c>
      <c r="G215" s="40" t="str">
        <f t="shared" si="282"/>
        <v>Seguridad Ciudadana</v>
      </c>
      <c r="H215" s="40" t="str">
        <f t="shared" si="283"/>
        <v>Seguridad Ciudadana</v>
      </c>
      <c r="I215" s="40" t="str">
        <f t="shared" si="324"/>
        <v>Seguridad Ciudadana</v>
      </c>
      <c r="J215" s="41" t="s">
        <v>516</v>
      </c>
      <c r="K215" s="42" t="s">
        <v>84</v>
      </c>
      <c r="L215" s="42" t="s">
        <v>58</v>
      </c>
      <c r="M215" s="42" t="s">
        <v>497</v>
      </c>
      <c r="N215" s="42" t="s">
        <v>86</v>
      </c>
      <c r="O215" s="85" t="s">
        <v>498</v>
      </c>
      <c r="P215" s="43">
        <v>37316</v>
      </c>
      <c r="Q215" s="42"/>
      <c r="R215" s="70"/>
      <c r="S215" s="45" t="s">
        <v>61</v>
      </c>
      <c r="T215" s="42" t="s">
        <v>62</v>
      </c>
      <c r="U215" s="42"/>
      <c r="V215" s="42" t="s">
        <v>119</v>
      </c>
      <c r="W215" s="71">
        <v>20</v>
      </c>
      <c r="X215" s="71">
        <v>20</v>
      </c>
      <c r="Y215" s="42" t="str">
        <f t="shared" si="284"/>
        <v>C1</v>
      </c>
      <c r="Z215" s="123">
        <v>14473.58</v>
      </c>
      <c r="AA215" s="123"/>
      <c r="AB215" s="48">
        <v>0</v>
      </c>
      <c r="AC215" s="42">
        <v>7</v>
      </c>
      <c r="AD215" s="49">
        <v>0</v>
      </c>
      <c r="AE215" s="50" t="s">
        <v>500</v>
      </c>
      <c r="AF215" s="51">
        <f t="shared" si="322"/>
        <v>10287.6</v>
      </c>
      <c r="AG215" s="51">
        <f t="shared" si="287"/>
        <v>2635.5</v>
      </c>
      <c r="AH215" s="51">
        <f t="shared" si="288"/>
        <v>2908.1499999999996</v>
      </c>
      <c r="AI215" s="52">
        <f t="shared" si="303"/>
        <v>15831.25</v>
      </c>
      <c r="AJ215" s="51">
        <f t="shared" si="289"/>
        <v>6282.55</v>
      </c>
      <c r="AK215" s="51">
        <f t="shared" si="323"/>
        <v>14473.58</v>
      </c>
      <c r="AL215" s="32">
        <f t="shared" si="268"/>
        <v>0</v>
      </c>
      <c r="AM215" s="51">
        <f t="shared" si="290"/>
        <v>1652.05</v>
      </c>
      <c r="AN215" s="51">
        <f t="shared" si="291"/>
        <v>0</v>
      </c>
      <c r="AO215" s="51">
        <f t="shared" si="292"/>
        <v>0</v>
      </c>
      <c r="AP215" s="51">
        <f t="shared" si="241"/>
        <v>0</v>
      </c>
      <c r="AQ215" s="51">
        <f t="shared" si="293"/>
        <v>0</v>
      </c>
      <c r="AR215" s="52">
        <f t="shared" si="256"/>
        <v>22408.18</v>
      </c>
      <c r="AS215" s="52">
        <f t="shared" si="300"/>
        <v>38239.43</v>
      </c>
      <c r="AT215" s="52">
        <f t="shared" si="304"/>
        <v>3345.9501250000003</v>
      </c>
      <c r="AU215" s="51">
        <f t="shared" si="294"/>
        <v>13025.114646600003</v>
      </c>
      <c r="AV215" s="51">
        <f t="shared" si="295"/>
        <v>0</v>
      </c>
      <c r="AW215" s="51">
        <f t="shared" si="296"/>
        <v>240.90840900000003</v>
      </c>
      <c r="AX215" s="51">
        <f t="shared" si="297"/>
        <v>0</v>
      </c>
      <c r="AY215" s="51">
        <f t="shared" si="298"/>
        <v>0</v>
      </c>
      <c r="AZ215" s="51">
        <f t="shared" si="301"/>
        <v>0</v>
      </c>
      <c r="BA215" s="51">
        <f t="shared" si="299"/>
        <v>0</v>
      </c>
      <c r="BB215" s="51">
        <f t="shared" si="285"/>
        <v>1445.450454</v>
      </c>
      <c r="BC215" s="52">
        <f t="shared" si="286"/>
        <v>14711.473509600002</v>
      </c>
      <c r="BD215" s="52">
        <f t="shared" si="321"/>
        <v>52950.903509600001</v>
      </c>
    </row>
    <row r="216" spans="1:56" ht="45" x14ac:dyDescent="0.25">
      <c r="A216" s="35" t="s">
        <v>594</v>
      </c>
      <c r="B216" s="36">
        <v>1</v>
      </c>
      <c r="C216" s="37">
        <v>20</v>
      </c>
      <c r="D216" s="133" t="s">
        <v>595</v>
      </c>
      <c r="E216" s="17">
        <v>4</v>
      </c>
      <c r="F216" s="39" t="str">
        <f t="shared" si="302"/>
        <v>SEG</v>
      </c>
      <c r="G216" s="40" t="str">
        <f t="shared" si="282"/>
        <v>Seguridad Ciudadana</v>
      </c>
      <c r="H216" s="40" t="str">
        <f t="shared" si="283"/>
        <v>Seguridad Ciudadana</v>
      </c>
      <c r="I216" s="40" t="str">
        <f t="shared" si="324"/>
        <v>Seguridad Ciudadana</v>
      </c>
      <c r="J216" s="41" t="s">
        <v>516</v>
      </c>
      <c r="K216" s="42" t="s">
        <v>84</v>
      </c>
      <c r="L216" s="42" t="s">
        <v>58</v>
      </c>
      <c r="M216" s="42" t="s">
        <v>497</v>
      </c>
      <c r="N216" s="42" t="s">
        <v>86</v>
      </c>
      <c r="O216" s="85" t="s">
        <v>498</v>
      </c>
      <c r="P216" s="43">
        <v>37316</v>
      </c>
      <c r="Q216" s="42"/>
      <c r="R216" s="70"/>
      <c r="S216" s="45" t="s">
        <v>61</v>
      </c>
      <c r="T216" s="42" t="s">
        <v>62</v>
      </c>
      <c r="U216" s="42"/>
      <c r="V216" s="42" t="s">
        <v>119</v>
      </c>
      <c r="W216" s="71">
        <v>20</v>
      </c>
      <c r="X216" s="71">
        <v>20</v>
      </c>
      <c r="Y216" s="42" t="str">
        <f t="shared" si="284"/>
        <v>C1</v>
      </c>
      <c r="Z216" s="123">
        <v>14473.58</v>
      </c>
      <c r="AA216" s="123"/>
      <c r="AB216" s="48">
        <v>0</v>
      </c>
      <c r="AC216" s="42">
        <v>7</v>
      </c>
      <c r="AD216" s="49">
        <v>0</v>
      </c>
      <c r="AE216" s="50" t="s">
        <v>500</v>
      </c>
      <c r="AF216" s="51">
        <f t="shared" si="322"/>
        <v>10287.6</v>
      </c>
      <c r="AG216" s="51">
        <f t="shared" si="287"/>
        <v>2635.5</v>
      </c>
      <c r="AH216" s="51">
        <f t="shared" si="288"/>
        <v>2908.1499999999996</v>
      </c>
      <c r="AI216" s="52">
        <f t="shared" si="303"/>
        <v>15831.25</v>
      </c>
      <c r="AJ216" s="51">
        <f t="shared" si="289"/>
        <v>6282.55</v>
      </c>
      <c r="AK216" s="51">
        <f t="shared" si="323"/>
        <v>14473.58</v>
      </c>
      <c r="AL216" s="32">
        <f t="shared" si="268"/>
        <v>0</v>
      </c>
      <c r="AM216" s="51">
        <f t="shared" si="290"/>
        <v>1652.05</v>
      </c>
      <c r="AN216" s="51">
        <f t="shared" si="291"/>
        <v>0</v>
      </c>
      <c r="AO216" s="51">
        <f t="shared" si="292"/>
        <v>0</v>
      </c>
      <c r="AP216" s="51">
        <f t="shared" si="241"/>
        <v>0</v>
      </c>
      <c r="AQ216" s="51">
        <f t="shared" si="293"/>
        <v>0</v>
      </c>
      <c r="AR216" s="52">
        <f t="shared" si="256"/>
        <v>22408.18</v>
      </c>
      <c r="AS216" s="52">
        <f t="shared" si="300"/>
        <v>38239.43</v>
      </c>
      <c r="AT216" s="52">
        <f t="shared" si="304"/>
        <v>3345.9501250000003</v>
      </c>
      <c r="AU216" s="51">
        <f t="shared" si="294"/>
        <v>13025.114646600003</v>
      </c>
      <c r="AV216" s="51">
        <f t="shared" si="295"/>
        <v>0</v>
      </c>
      <c r="AW216" s="51">
        <f t="shared" si="296"/>
        <v>240.90840900000003</v>
      </c>
      <c r="AX216" s="51">
        <f t="shared" si="297"/>
        <v>0</v>
      </c>
      <c r="AY216" s="51">
        <f t="shared" si="298"/>
        <v>0</v>
      </c>
      <c r="AZ216" s="51">
        <f t="shared" si="301"/>
        <v>0</v>
      </c>
      <c r="BA216" s="51">
        <f t="shared" si="299"/>
        <v>0</v>
      </c>
      <c r="BB216" s="51">
        <f t="shared" si="285"/>
        <v>1445.450454</v>
      </c>
      <c r="BC216" s="52">
        <f t="shared" si="286"/>
        <v>14711.473509600002</v>
      </c>
      <c r="BD216" s="52">
        <f t="shared" si="321"/>
        <v>52950.903509600001</v>
      </c>
    </row>
    <row r="217" spans="1:56" ht="45" x14ac:dyDescent="0.25">
      <c r="A217" s="35" t="s">
        <v>596</v>
      </c>
      <c r="B217" s="36">
        <v>1</v>
      </c>
      <c r="C217" s="37">
        <v>20</v>
      </c>
      <c r="D217" s="133" t="s">
        <v>597</v>
      </c>
      <c r="E217" s="17">
        <v>4</v>
      </c>
      <c r="F217" s="39" t="str">
        <f t="shared" si="302"/>
        <v>SEG</v>
      </c>
      <c r="G217" s="40" t="str">
        <f t="shared" si="282"/>
        <v>Seguridad Ciudadana</v>
      </c>
      <c r="H217" s="40" t="str">
        <f t="shared" si="283"/>
        <v>Seguridad Ciudadana</v>
      </c>
      <c r="I217" s="40" t="str">
        <f t="shared" si="324"/>
        <v>Seguridad Ciudadana</v>
      </c>
      <c r="J217" s="41" t="s">
        <v>516</v>
      </c>
      <c r="K217" s="42" t="s">
        <v>84</v>
      </c>
      <c r="L217" s="42" t="s">
        <v>58</v>
      </c>
      <c r="M217" s="42" t="s">
        <v>497</v>
      </c>
      <c r="N217" s="42" t="s">
        <v>86</v>
      </c>
      <c r="O217" s="85" t="s">
        <v>498</v>
      </c>
      <c r="P217" s="43"/>
      <c r="Q217" s="42"/>
      <c r="R217" s="70"/>
      <c r="S217" s="45" t="s">
        <v>61</v>
      </c>
      <c r="T217" s="42" t="s">
        <v>62</v>
      </c>
      <c r="U217" s="42"/>
      <c r="V217" s="42" t="s">
        <v>119</v>
      </c>
      <c r="W217" s="71">
        <v>20</v>
      </c>
      <c r="X217" s="71">
        <v>20</v>
      </c>
      <c r="Y217" s="42" t="str">
        <f t="shared" si="284"/>
        <v>C1</v>
      </c>
      <c r="Z217" s="123">
        <v>14473.58</v>
      </c>
      <c r="AA217" s="123"/>
      <c r="AB217" s="48">
        <v>0</v>
      </c>
      <c r="AC217" s="42">
        <v>7</v>
      </c>
      <c r="AD217" s="49">
        <v>0</v>
      </c>
      <c r="AE217" s="50" t="s">
        <v>500</v>
      </c>
      <c r="AF217" s="51">
        <f t="shared" si="322"/>
        <v>10287.6</v>
      </c>
      <c r="AG217" s="51">
        <f t="shared" si="287"/>
        <v>2635.5</v>
      </c>
      <c r="AH217" s="51">
        <f t="shared" si="288"/>
        <v>2908.1499999999996</v>
      </c>
      <c r="AI217" s="52">
        <f t="shared" si="303"/>
        <v>15831.25</v>
      </c>
      <c r="AJ217" s="51">
        <f t="shared" si="289"/>
        <v>6282.55</v>
      </c>
      <c r="AK217" s="51">
        <f t="shared" si="323"/>
        <v>14473.58</v>
      </c>
      <c r="AL217" s="32">
        <f t="shared" si="268"/>
        <v>0</v>
      </c>
      <c r="AM217" s="51">
        <f t="shared" si="290"/>
        <v>1652.05</v>
      </c>
      <c r="AN217" s="51">
        <f t="shared" si="291"/>
        <v>0</v>
      </c>
      <c r="AO217" s="51">
        <f t="shared" si="292"/>
        <v>0</v>
      </c>
      <c r="AP217" s="51">
        <f t="shared" si="241"/>
        <v>0</v>
      </c>
      <c r="AQ217" s="51">
        <f t="shared" si="293"/>
        <v>0</v>
      </c>
      <c r="AR217" s="52">
        <f t="shared" si="256"/>
        <v>22408.18</v>
      </c>
      <c r="AS217" s="52">
        <f t="shared" si="300"/>
        <v>38239.43</v>
      </c>
      <c r="AT217" s="52">
        <f t="shared" si="304"/>
        <v>3345.9501250000003</v>
      </c>
      <c r="AU217" s="51">
        <f t="shared" si="294"/>
        <v>13025.114646600003</v>
      </c>
      <c r="AV217" s="51">
        <f t="shared" si="295"/>
        <v>0</v>
      </c>
      <c r="AW217" s="51">
        <f t="shared" si="296"/>
        <v>240.90840900000003</v>
      </c>
      <c r="AX217" s="51">
        <f t="shared" si="297"/>
        <v>0</v>
      </c>
      <c r="AY217" s="51">
        <f t="shared" si="298"/>
        <v>0</v>
      </c>
      <c r="AZ217" s="51">
        <f t="shared" si="301"/>
        <v>0</v>
      </c>
      <c r="BA217" s="51">
        <f t="shared" si="299"/>
        <v>0</v>
      </c>
      <c r="BB217" s="51">
        <f t="shared" si="285"/>
        <v>1445.450454</v>
      </c>
      <c r="BC217" s="52">
        <f t="shared" si="286"/>
        <v>14711.473509600002</v>
      </c>
      <c r="BD217" s="52">
        <f t="shared" si="321"/>
        <v>52950.903509600001</v>
      </c>
    </row>
    <row r="218" spans="1:56" ht="45" x14ac:dyDescent="0.25">
      <c r="A218" s="35" t="s">
        <v>598</v>
      </c>
      <c r="B218" s="36">
        <v>1</v>
      </c>
      <c r="C218" s="37">
        <v>20</v>
      </c>
      <c r="D218" s="133" t="s">
        <v>599</v>
      </c>
      <c r="E218" s="17">
        <v>4</v>
      </c>
      <c r="F218" s="39" t="str">
        <f t="shared" si="302"/>
        <v>SEG</v>
      </c>
      <c r="G218" s="40" t="str">
        <f t="shared" ref="G218:G236" si="325">VLOOKUP($E218,SECCIONES,2)</f>
        <v>Seguridad Ciudadana</v>
      </c>
      <c r="H218" s="40" t="str">
        <f t="shared" ref="H218:H236" si="326">VLOOKUP($E218,SECCIONES,4)</f>
        <v>Seguridad Ciudadana</v>
      </c>
      <c r="I218" s="40" t="str">
        <f t="shared" si="324"/>
        <v>Seguridad Ciudadana</v>
      </c>
      <c r="J218" s="41" t="s">
        <v>516</v>
      </c>
      <c r="K218" s="42" t="s">
        <v>84</v>
      </c>
      <c r="L218" s="42" t="s">
        <v>58</v>
      </c>
      <c r="M218" s="42" t="s">
        <v>497</v>
      </c>
      <c r="N218" s="42" t="s">
        <v>86</v>
      </c>
      <c r="O218" s="85" t="s">
        <v>498</v>
      </c>
      <c r="P218" s="43"/>
      <c r="Q218" s="42"/>
      <c r="R218" s="70"/>
      <c r="S218" s="45" t="s">
        <v>61</v>
      </c>
      <c r="T218" s="42" t="s">
        <v>62</v>
      </c>
      <c r="U218" s="42"/>
      <c r="V218" s="42" t="s">
        <v>119</v>
      </c>
      <c r="W218" s="71">
        <v>20</v>
      </c>
      <c r="X218" s="71">
        <v>20</v>
      </c>
      <c r="Y218" s="42" t="str">
        <f t="shared" si="284"/>
        <v>C1</v>
      </c>
      <c r="Z218" s="123">
        <v>14473.58</v>
      </c>
      <c r="AA218" s="123"/>
      <c r="AB218" s="48">
        <v>0</v>
      </c>
      <c r="AC218" s="42">
        <v>7</v>
      </c>
      <c r="AD218" s="49">
        <v>0</v>
      </c>
      <c r="AE218" s="50" t="s">
        <v>500</v>
      </c>
      <c r="AF218" s="51">
        <f t="shared" si="322"/>
        <v>10287.6</v>
      </c>
      <c r="AG218" s="51">
        <f t="shared" si="287"/>
        <v>2635.5</v>
      </c>
      <c r="AH218" s="51">
        <f t="shared" si="288"/>
        <v>2908.1499999999996</v>
      </c>
      <c r="AI218" s="52">
        <f t="shared" si="303"/>
        <v>15831.25</v>
      </c>
      <c r="AJ218" s="51">
        <f t="shared" si="289"/>
        <v>6282.55</v>
      </c>
      <c r="AK218" s="51">
        <f t="shared" si="323"/>
        <v>14473.58</v>
      </c>
      <c r="AL218" s="32">
        <f t="shared" si="268"/>
        <v>0</v>
      </c>
      <c r="AM218" s="51">
        <f t="shared" si="290"/>
        <v>1652.05</v>
      </c>
      <c r="AN218" s="51">
        <f t="shared" si="291"/>
        <v>0</v>
      </c>
      <c r="AO218" s="51">
        <f t="shared" si="292"/>
        <v>0</v>
      </c>
      <c r="AP218" s="51">
        <f t="shared" si="241"/>
        <v>0</v>
      </c>
      <c r="AQ218" s="51">
        <f t="shared" si="293"/>
        <v>0</v>
      </c>
      <c r="AR218" s="52">
        <f t="shared" si="256"/>
        <v>22408.18</v>
      </c>
      <c r="AS218" s="52">
        <f t="shared" si="300"/>
        <v>38239.43</v>
      </c>
      <c r="AT218" s="52">
        <f t="shared" si="304"/>
        <v>3345.9501250000003</v>
      </c>
      <c r="AU218" s="51">
        <f t="shared" si="294"/>
        <v>13025.114646600003</v>
      </c>
      <c r="AV218" s="51">
        <f t="shared" si="295"/>
        <v>0</v>
      </c>
      <c r="AW218" s="51">
        <f t="shared" si="296"/>
        <v>240.90840900000003</v>
      </c>
      <c r="AX218" s="51">
        <f t="shared" si="297"/>
        <v>0</v>
      </c>
      <c r="AY218" s="51">
        <f t="shared" si="298"/>
        <v>0</v>
      </c>
      <c r="AZ218" s="51">
        <f t="shared" si="301"/>
        <v>0</v>
      </c>
      <c r="BA218" s="51">
        <f t="shared" si="299"/>
        <v>0</v>
      </c>
      <c r="BB218" s="51">
        <f t="shared" si="285"/>
        <v>1445.450454</v>
      </c>
      <c r="BC218" s="52">
        <f t="shared" si="286"/>
        <v>14711.473509600002</v>
      </c>
      <c r="BD218" s="52">
        <f t="shared" si="321"/>
        <v>52950.903509600001</v>
      </c>
    </row>
    <row r="219" spans="1:56" ht="45" x14ac:dyDescent="0.25">
      <c r="A219" s="35" t="s">
        <v>600</v>
      </c>
      <c r="B219" s="36">
        <v>1</v>
      </c>
      <c r="C219" s="37">
        <v>20</v>
      </c>
      <c r="D219" s="133" t="s">
        <v>601</v>
      </c>
      <c r="E219" s="17">
        <v>4</v>
      </c>
      <c r="F219" s="39" t="str">
        <f t="shared" si="302"/>
        <v>SEG</v>
      </c>
      <c r="G219" s="40" t="str">
        <f t="shared" si="325"/>
        <v>Seguridad Ciudadana</v>
      </c>
      <c r="H219" s="40" t="str">
        <f t="shared" si="326"/>
        <v>Seguridad Ciudadana</v>
      </c>
      <c r="I219" s="40" t="str">
        <f t="shared" si="324"/>
        <v>Seguridad Ciudadana</v>
      </c>
      <c r="J219" s="41" t="s">
        <v>516</v>
      </c>
      <c r="K219" s="42" t="s">
        <v>84</v>
      </c>
      <c r="L219" s="42" t="s">
        <v>58</v>
      </c>
      <c r="M219" s="42" t="s">
        <v>497</v>
      </c>
      <c r="N219" s="42" t="s">
        <v>86</v>
      </c>
      <c r="O219" s="85" t="s">
        <v>498</v>
      </c>
      <c r="P219" s="43">
        <v>44013</v>
      </c>
      <c r="Q219" s="42"/>
      <c r="R219" s="70"/>
      <c r="S219" s="45" t="s">
        <v>61</v>
      </c>
      <c r="T219" s="42" t="s">
        <v>62</v>
      </c>
      <c r="U219" s="42"/>
      <c r="V219" s="42" t="s">
        <v>119</v>
      </c>
      <c r="W219" s="71">
        <v>20</v>
      </c>
      <c r="X219" s="71">
        <v>20</v>
      </c>
      <c r="Y219" s="42" t="str">
        <f t="shared" si="284"/>
        <v>C1</v>
      </c>
      <c r="Z219" s="123">
        <v>14473.58</v>
      </c>
      <c r="AA219" s="123"/>
      <c r="AB219" s="48">
        <v>0</v>
      </c>
      <c r="AC219" s="42">
        <v>1</v>
      </c>
      <c r="AD219" s="49">
        <v>0</v>
      </c>
      <c r="AE219" s="50" t="s">
        <v>500</v>
      </c>
      <c r="AF219" s="51">
        <f t="shared" si="322"/>
        <v>10287.6</v>
      </c>
      <c r="AG219" s="51">
        <f t="shared" si="287"/>
        <v>376.5</v>
      </c>
      <c r="AH219" s="51">
        <f t="shared" si="288"/>
        <v>2583.19</v>
      </c>
      <c r="AI219" s="52">
        <f t="shared" si="303"/>
        <v>13247.29</v>
      </c>
      <c r="AJ219" s="51">
        <f t="shared" si="289"/>
        <v>6282.55</v>
      </c>
      <c r="AK219" s="51">
        <f t="shared" si="323"/>
        <v>14473.58</v>
      </c>
      <c r="AL219" s="32">
        <f t="shared" si="268"/>
        <v>0</v>
      </c>
      <c r="AM219" s="51">
        <f t="shared" si="290"/>
        <v>1652.05</v>
      </c>
      <c r="AN219" s="51">
        <f t="shared" si="291"/>
        <v>0</v>
      </c>
      <c r="AO219" s="51">
        <f t="shared" si="292"/>
        <v>0</v>
      </c>
      <c r="AP219" s="51">
        <f t="shared" si="241"/>
        <v>0</v>
      </c>
      <c r="AQ219" s="51">
        <f t="shared" si="293"/>
        <v>0</v>
      </c>
      <c r="AR219" s="52">
        <f t="shared" si="256"/>
        <v>22408.18</v>
      </c>
      <c r="AS219" s="52">
        <f t="shared" si="300"/>
        <v>35655.47</v>
      </c>
      <c r="AT219" s="52">
        <f t="shared" si="304"/>
        <v>3119.8536250000002</v>
      </c>
      <c r="AU219" s="51">
        <f t="shared" si="294"/>
        <v>12144.966191400003</v>
      </c>
      <c r="AV219" s="51">
        <f t="shared" si="295"/>
        <v>0</v>
      </c>
      <c r="AW219" s="51">
        <f t="shared" si="296"/>
        <v>224.62946100000005</v>
      </c>
      <c r="AX219" s="51">
        <f t="shared" si="297"/>
        <v>0</v>
      </c>
      <c r="AY219" s="51">
        <f t="shared" si="298"/>
        <v>0</v>
      </c>
      <c r="AZ219" s="51">
        <f t="shared" si="301"/>
        <v>0</v>
      </c>
      <c r="BA219" s="51">
        <f t="shared" si="299"/>
        <v>0</v>
      </c>
      <c r="BB219" s="51">
        <f t="shared" si="285"/>
        <v>1347.776766</v>
      </c>
      <c r="BC219" s="52">
        <f t="shared" si="286"/>
        <v>13717.372418400002</v>
      </c>
      <c r="BD219" s="52">
        <f t="shared" si="321"/>
        <v>49372.842418400003</v>
      </c>
    </row>
    <row r="220" spans="1:56" ht="45" x14ac:dyDescent="0.25">
      <c r="A220" s="35" t="s">
        <v>602</v>
      </c>
      <c r="B220" s="36">
        <v>1</v>
      </c>
      <c r="C220" s="37">
        <v>20</v>
      </c>
      <c r="D220" s="133" t="s">
        <v>603</v>
      </c>
      <c r="E220" s="17">
        <v>4</v>
      </c>
      <c r="F220" s="39" t="str">
        <f t="shared" si="302"/>
        <v>SEG</v>
      </c>
      <c r="G220" s="40" t="str">
        <f t="shared" si="325"/>
        <v>Seguridad Ciudadana</v>
      </c>
      <c r="H220" s="40" t="str">
        <f t="shared" si="326"/>
        <v>Seguridad Ciudadana</v>
      </c>
      <c r="I220" s="40" t="str">
        <f t="shared" si="324"/>
        <v>Seguridad Ciudadana</v>
      </c>
      <c r="J220" s="41" t="s">
        <v>516</v>
      </c>
      <c r="K220" s="42" t="s">
        <v>84</v>
      </c>
      <c r="L220" s="42" t="s">
        <v>58</v>
      </c>
      <c r="M220" s="42" t="s">
        <v>497</v>
      </c>
      <c r="N220" s="42" t="s">
        <v>86</v>
      </c>
      <c r="O220" s="85" t="s">
        <v>498</v>
      </c>
      <c r="P220" s="43">
        <v>44013</v>
      </c>
      <c r="Q220" s="42"/>
      <c r="R220" s="70"/>
      <c r="S220" s="45" t="s">
        <v>61</v>
      </c>
      <c r="T220" s="42" t="s">
        <v>62</v>
      </c>
      <c r="U220" s="42"/>
      <c r="V220" s="42" t="s">
        <v>119</v>
      </c>
      <c r="W220" s="71">
        <v>20</v>
      </c>
      <c r="X220" s="71">
        <v>20</v>
      </c>
      <c r="Y220" s="42" t="str">
        <f t="shared" si="284"/>
        <v>C1</v>
      </c>
      <c r="Z220" s="123">
        <v>14473.58</v>
      </c>
      <c r="AA220" s="123"/>
      <c r="AB220" s="48">
        <v>0</v>
      </c>
      <c r="AC220" s="42">
        <v>1</v>
      </c>
      <c r="AD220" s="49">
        <v>0</v>
      </c>
      <c r="AE220" s="50" t="s">
        <v>500</v>
      </c>
      <c r="AF220" s="51">
        <f t="shared" si="322"/>
        <v>10287.6</v>
      </c>
      <c r="AG220" s="51">
        <f t="shared" si="287"/>
        <v>376.5</v>
      </c>
      <c r="AH220" s="51">
        <f t="shared" si="288"/>
        <v>2583.19</v>
      </c>
      <c r="AI220" s="52">
        <f t="shared" si="303"/>
        <v>13247.29</v>
      </c>
      <c r="AJ220" s="51">
        <f t="shared" si="289"/>
        <v>6282.55</v>
      </c>
      <c r="AK220" s="51">
        <f t="shared" si="323"/>
        <v>14473.58</v>
      </c>
      <c r="AL220" s="32">
        <f t="shared" si="268"/>
        <v>0</v>
      </c>
      <c r="AM220" s="51">
        <f t="shared" si="290"/>
        <v>1652.05</v>
      </c>
      <c r="AN220" s="51">
        <f t="shared" si="291"/>
        <v>0</v>
      </c>
      <c r="AO220" s="51">
        <f t="shared" si="292"/>
        <v>0</v>
      </c>
      <c r="AP220" s="51">
        <f t="shared" si="241"/>
        <v>0</v>
      </c>
      <c r="AQ220" s="51">
        <f t="shared" si="293"/>
        <v>0</v>
      </c>
      <c r="AR220" s="52">
        <f t="shared" si="256"/>
        <v>22408.18</v>
      </c>
      <c r="AS220" s="52">
        <f t="shared" si="300"/>
        <v>35655.47</v>
      </c>
      <c r="AT220" s="52">
        <f t="shared" si="304"/>
        <v>3119.8536250000002</v>
      </c>
      <c r="AU220" s="51">
        <f t="shared" si="294"/>
        <v>12144.966191400003</v>
      </c>
      <c r="AV220" s="51">
        <f t="shared" si="295"/>
        <v>0</v>
      </c>
      <c r="AW220" s="51">
        <f t="shared" si="296"/>
        <v>224.62946100000005</v>
      </c>
      <c r="AX220" s="51">
        <f t="shared" si="297"/>
        <v>0</v>
      </c>
      <c r="AY220" s="51">
        <f t="shared" si="298"/>
        <v>0</v>
      </c>
      <c r="AZ220" s="51">
        <f t="shared" si="301"/>
        <v>0</v>
      </c>
      <c r="BA220" s="51">
        <f t="shared" si="299"/>
        <v>0</v>
      </c>
      <c r="BB220" s="51">
        <f t="shared" si="285"/>
        <v>1347.776766</v>
      </c>
      <c r="BC220" s="52">
        <f t="shared" si="286"/>
        <v>13717.372418400002</v>
      </c>
      <c r="BD220" s="52">
        <f t="shared" si="321"/>
        <v>49372.842418400003</v>
      </c>
    </row>
    <row r="221" spans="1:56" ht="45" x14ac:dyDescent="0.25">
      <c r="A221" s="35" t="s">
        <v>604</v>
      </c>
      <c r="B221" s="36">
        <v>1</v>
      </c>
      <c r="C221" s="37">
        <v>20</v>
      </c>
      <c r="D221" s="133" t="s">
        <v>605</v>
      </c>
      <c r="E221" s="17">
        <v>4</v>
      </c>
      <c r="F221" s="39" t="str">
        <f t="shared" si="302"/>
        <v>SEG</v>
      </c>
      <c r="G221" s="40" t="str">
        <f t="shared" si="325"/>
        <v>Seguridad Ciudadana</v>
      </c>
      <c r="H221" s="40" t="str">
        <f t="shared" si="326"/>
        <v>Seguridad Ciudadana</v>
      </c>
      <c r="I221" s="40" t="str">
        <f t="shared" si="324"/>
        <v>Seguridad Ciudadana</v>
      </c>
      <c r="J221" s="41" t="s">
        <v>516</v>
      </c>
      <c r="K221" s="42" t="s">
        <v>84</v>
      </c>
      <c r="L221" s="42" t="s">
        <v>58</v>
      </c>
      <c r="M221" s="42" t="s">
        <v>497</v>
      </c>
      <c r="N221" s="42" t="s">
        <v>86</v>
      </c>
      <c r="O221" s="85" t="s">
        <v>498</v>
      </c>
      <c r="P221" s="43"/>
      <c r="Q221" s="42"/>
      <c r="R221" s="70"/>
      <c r="S221" s="45" t="s">
        <v>61</v>
      </c>
      <c r="T221" s="42" t="s">
        <v>62</v>
      </c>
      <c r="U221" s="42"/>
      <c r="V221" s="42" t="s">
        <v>119</v>
      </c>
      <c r="W221" s="71">
        <v>20</v>
      </c>
      <c r="X221" s="71">
        <v>20</v>
      </c>
      <c r="Y221" s="42" t="str">
        <f t="shared" si="284"/>
        <v>C1</v>
      </c>
      <c r="Z221" s="123">
        <v>14473.58</v>
      </c>
      <c r="AA221" s="123"/>
      <c r="AB221" s="48">
        <v>0</v>
      </c>
      <c r="AC221" s="42">
        <v>5</v>
      </c>
      <c r="AD221" s="49">
        <v>0</v>
      </c>
      <c r="AE221" s="50" t="s">
        <v>500</v>
      </c>
      <c r="AF221" s="51">
        <f t="shared" si="322"/>
        <v>10287.6</v>
      </c>
      <c r="AG221" s="51">
        <f t="shared" si="287"/>
        <v>1882.5</v>
      </c>
      <c r="AH221" s="51">
        <f t="shared" si="288"/>
        <v>2799.83</v>
      </c>
      <c r="AI221" s="52">
        <f t="shared" si="303"/>
        <v>14969.93</v>
      </c>
      <c r="AJ221" s="51">
        <f t="shared" si="289"/>
        <v>6282.55</v>
      </c>
      <c r="AK221" s="51">
        <f t="shared" si="323"/>
        <v>14473.58</v>
      </c>
      <c r="AL221" s="32">
        <f t="shared" si="268"/>
        <v>0</v>
      </c>
      <c r="AM221" s="51">
        <f t="shared" si="290"/>
        <v>1652.05</v>
      </c>
      <c r="AN221" s="51">
        <f t="shared" si="291"/>
        <v>0</v>
      </c>
      <c r="AO221" s="51">
        <f t="shared" si="292"/>
        <v>0</v>
      </c>
      <c r="AP221" s="51">
        <f t="shared" ref="AP221:AP236" si="327">IF(AB221&lt;&gt;"",AB221,0)</f>
        <v>0</v>
      </c>
      <c r="AQ221" s="51">
        <f t="shared" si="293"/>
        <v>0</v>
      </c>
      <c r="AR221" s="52">
        <f t="shared" si="256"/>
        <v>22408.18</v>
      </c>
      <c r="AS221" s="52">
        <f t="shared" si="300"/>
        <v>37378.11</v>
      </c>
      <c r="AT221" s="52">
        <f t="shared" si="304"/>
        <v>3270.5846250000004</v>
      </c>
      <c r="AU221" s="51">
        <f t="shared" si="294"/>
        <v>12731.731828200001</v>
      </c>
      <c r="AV221" s="51">
        <f t="shared" si="295"/>
        <v>0</v>
      </c>
      <c r="AW221" s="51">
        <f t="shared" si="296"/>
        <v>235.48209300000002</v>
      </c>
      <c r="AX221" s="51">
        <f t="shared" si="297"/>
        <v>0</v>
      </c>
      <c r="AY221" s="51">
        <f t="shared" si="298"/>
        <v>0</v>
      </c>
      <c r="AZ221" s="51">
        <f t="shared" si="301"/>
        <v>0</v>
      </c>
      <c r="BA221" s="51">
        <f t="shared" si="299"/>
        <v>0</v>
      </c>
      <c r="BB221" s="51">
        <f t="shared" si="285"/>
        <v>1412.892558</v>
      </c>
      <c r="BC221" s="52">
        <f t="shared" si="286"/>
        <v>14380.106479200002</v>
      </c>
      <c r="BD221" s="52">
        <f t="shared" si="321"/>
        <v>51758.216479200004</v>
      </c>
    </row>
    <row r="222" spans="1:56" ht="45" x14ac:dyDescent="0.25">
      <c r="A222" s="35" t="s">
        <v>606</v>
      </c>
      <c r="B222" s="36">
        <v>1</v>
      </c>
      <c r="C222" s="37">
        <v>20</v>
      </c>
      <c r="D222" s="137" t="s">
        <v>132</v>
      </c>
      <c r="E222" s="17">
        <v>4</v>
      </c>
      <c r="F222" s="39" t="str">
        <f t="shared" si="302"/>
        <v>SEG</v>
      </c>
      <c r="G222" s="40" t="str">
        <f t="shared" si="325"/>
        <v>Seguridad Ciudadana</v>
      </c>
      <c r="H222" s="40" t="str">
        <f t="shared" si="326"/>
        <v>Seguridad Ciudadana</v>
      </c>
      <c r="I222" s="40" t="str">
        <f t="shared" si="324"/>
        <v>Seguridad Ciudadana</v>
      </c>
      <c r="J222" s="41" t="s">
        <v>516</v>
      </c>
      <c r="K222" s="42" t="s">
        <v>84</v>
      </c>
      <c r="L222" s="42" t="s">
        <v>58</v>
      </c>
      <c r="M222" s="42" t="s">
        <v>497</v>
      </c>
      <c r="N222" s="42" t="s">
        <v>86</v>
      </c>
      <c r="O222" s="85" t="s">
        <v>498</v>
      </c>
      <c r="P222" s="43"/>
      <c r="Q222" s="42"/>
      <c r="R222" s="70"/>
      <c r="S222" s="45" t="s">
        <v>61</v>
      </c>
      <c r="T222" s="42" t="s">
        <v>92</v>
      </c>
      <c r="U222" s="42"/>
      <c r="V222" s="42" t="s">
        <v>119</v>
      </c>
      <c r="W222" s="71">
        <v>18</v>
      </c>
      <c r="X222" s="71">
        <v>18</v>
      </c>
      <c r="Y222" s="42" t="str">
        <f t="shared" si="284"/>
        <v>C1</v>
      </c>
      <c r="Z222" s="123">
        <v>14473.58</v>
      </c>
      <c r="AA222" s="123"/>
      <c r="AB222" s="48">
        <v>0</v>
      </c>
      <c r="AC222" s="42"/>
      <c r="AD222" s="49">
        <v>0</v>
      </c>
      <c r="AE222" s="50" t="s">
        <v>500</v>
      </c>
      <c r="AF222" s="51">
        <f t="shared" si="322"/>
        <v>10287.6</v>
      </c>
      <c r="AG222" s="51">
        <f t="shared" si="287"/>
        <v>0</v>
      </c>
      <c r="AH222" s="51">
        <f t="shared" si="288"/>
        <v>2422.12</v>
      </c>
      <c r="AI222" s="52">
        <f t="shared" si="303"/>
        <v>12709.720000000001</v>
      </c>
      <c r="AJ222" s="51">
        <f t="shared" si="289"/>
        <v>5641.05</v>
      </c>
      <c r="AK222" s="51">
        <f t="shared" si="323"/>
        <v>14473.58</v>
      </c>
      <c r="AL222" s="32">
        <f t="shared" si="268"/>
        <v>0</v>
      </c>
      <c r="AM222" s="51">
        <f t="shared" si="290"/>
        <v>1652.05</v>
      </c>
      <c r="AN222" s="51">
        <f t="shared" si="291"/>
        <v>0</v>
      </c>
      <c r="AO222" s="51">
        <f t="shared" si="292"/>
        <v>0</v>
      </c>
      <c r="AP222" s="51">
        <f t="shared" si="327"/>
        <v>0</v>
      </c>
      <c r="AQ222" s="51">
        <f t="shared" si="293"/>
        <v>0</v>
      </c>
      <c r="AR222" s="52">
        <f t="shared" si="256"/>
        <v>21766.68</v>
      </c>
      <c r="AS222" s="52">
        <f t="shared" si="300"/>
        <v>34476.400000000001</v>
      </c>
      <c r="AT222" s="52">
        <f t="shared" si="304"/>
        <v>3016.6849999999999</v>
      </c>
      <c r="AU222" s="51">
        <f t="shared" si="294"/>
        <v>11743.351368</v>
      </c>
      <c r="AV222" s="51">
        <f t="shared" si="295"/>
        <v>0</v>
      </c>
      <c r="AW222" s="51">
        <f t="shared" si="296"/>
        <v>217.20132000000001</v>
      </c>
      <c r="AX222" s="51">
        <f t="shared" si="297"/>
        <v>0</v>
      </c>
      <c r="AY222" s="51">
        <f t="shared" si="298"/>
        <v>0</v>
      </c>
      <c r="AZ222" s="51">
        <f t="shared" si="301"/>
        <v>0</v>
      </c>
      <c r="BA222" s="51">
        <f t="shared" si="299"/>
        <v>0</v>
      </c>
      <c r="BB222" s="51">
        <f t="shared" si="285"/>
        <v>1303.2079199999998</v>
      </c>
      <c r="BC222" s="52">
        <f t="shared" si="286"/>
        <v>13263.760608000001</v>
      </c>
      <c r="BD222" s="52">
        <f t="shared" si="321"/>
        <v>47740.160608000006</v>
      </c>
    </row>
    <row r="223" spans="1:56" ht="45" x14ac:dyDescent="0.25">
      <c r="A223" s="35" t="s">
        <v>607</v>
      </c>
      <c r="B223" s="36">
        <v>1</v>
      </c>
      <c r="C223" s="37">
        <v>20</v>
      </c>
      <c r="D223" s="137" t="s">
        <v>132</v>
      </c>
      <c r="E223" s="17">
        <v>4</v>
      </c>
      <c r="F223" s="39" t="str">
        <f t="shared" si="302"/>
        <v>SEG</v>
      </c>
      <c r="G223" s="40" t="str">
        <f t="shared" si="325"/>
        <v>Seguridad Ciudadana</v>
      </c>
      <c r="H223" s="40" t="str">
        <f t="shared" si="326"/>
        <v>Seguridad Ciudadana</v>
      </c>
      <c r="I223" s="40" t="str">
        <f t="shared" si="324"/>
        <v>Seguridad Ciudadana</v>
      </c>
      <c r="J223" s="41" t="s">
        <v>516</v>
      </c>
      <c r="K223" s="42" t="s">
        <v>84</v>
      </c>
      <c r="L223" s="42" t="s">
        <v>58</v>
      </c>
      <c r="M223" s="42" t="s">
        <v>497</v>
      </c>
      <c r="N223" s="42" t="s">
        <v>86</v>
      </c>
      <c r="O223" s="85" t="s">
        <v>498</v>
      </c>
      <c r="P223" s="43"/>
      <c r="Q223" s="42"/>
      <c r="R223" s="70"/>
      <c r="S223" s="45" t="s">
        <v>61</v>
      </c>
      <c r="T223" s="42" t="s">
        <v>92</v>
      </c>
      <c r="U223" s="42" t="s">
        <v>608</v>
      </c>
      <c r="V223" s="42" t="s">
        <v>119</v>
      </c>
      <c r="W223" s="71">
        <v>18</v>
      </c>
      <c r="X223" s="71">
        <v>18</v>
      </c>
      <c r="Y223" s="42" t="str">
        <f t="shared" si="284"/>
        <v>C1</v>
      </c>
      <c r="Z223" s="123">
        <v>14473.58</v>
      </c>
      <c r="AA223" s="123"/>
      <c r="AB223" s="48">
        <v>0</v>
      </c>
      <c r="AC223" s="42"/>
      <c r="AD223" s="49">
        <v>0</v>
      </c>
      <c r="AE223" s="50" t="s">
        <v>500</v>
      </c>
      <c r="AF223" s="51">
        <f t="shared" si="322"/>
        <v>10287.6</v>
      </c>
      <c r="AG223" s="51">
        <f t="shared" si="287"/>
        <v>0</v>
      </c>
      <c r="AH223" s="51">
        <f t="shared" si="288"/>
        <v>2422.12</v>
      </c>
      <c r="AI223" s="52">
        <f t="shared" si="303"/>
        <v>12709.720000000001</v>
      </c>
      <c r="AJ223" s="51">
        <f t="shared" si="289"/>
        <v>5641.05</v>
      </c>
      <c r="AK223" s="51">
        <f t="shared" si="323"/>
        <v>14473.58</v>
      </c>
      <c r="AL223" s="32">
        <f t="shared" si="268"/>
        <v>0</v>
      </c>
      <c r="AM223" s="51">
        <f t="shared" si="290"/>
        <v>1652.05</v>
      </c>
      <c r="AN223" s="51">
        <f t="shared" si="291"/>
        <v>0</v>
      </c>
      <c r="AO223" s="51">
        <f t="shared" si="292"/>
        <v>0</v>
      </c>
      <c r="AP223" s="51">
        <f t="shared" si="327"/>
        <v>0</v>
      </c>
      <c r="AQ223" s="51">
        <f t="shared" si="293"/>
        <v>0</v>
      </c>
      <c r="AR223" s="52">
        <f t="shared" si="256"/>
        <v>21766.68</v>
      </c>
      <c r="AS223" s="52">
        <f t="shared" si="300"/>
        <v>34476.400000000001</v>
      </c>
      <c r="AT223" s="52">
        <f t="shared" si="304"/>
        <v>3016.6849999999999</v>
      </c>
      <c r="AU223" s="51">
        <f t="shared" si="294"/>
        <v>11743.351368</v>
      </c>
      <c r="AV223" s="51">
        <f t="shared" si="295"/>
        <v>0</v>
      </c>
      <c r="AW223" s="51">
        <f t="shared" si="296"/>
        <v>217.20132000000001</v>
      </c>
      <c r="AX223" s="51">
        <f t="shared" si="297"/>
        <v>0</v>
      </c>
      <c r="AY223" s="51">
        <f t="shared" si="298"/>
        <v>0</v>
      </c>
      <c r="AZ223" s="51">
        <f t="shared" si="301"/>
        <v>0</v>
      </c>
      <c r="BA223" s="51">
        <f t="shared" si="299"/>
        <v>0</v>
      </c>
      <c r="BB223" s="51">
        <f t="shared" si="285"/>
        <v>1303.2079199999998</v>
      </c>
      <c r="BC223" s="52">
        <f t="shared" si="286"/>
        <v>13263.760608000001</v>
      </c>
      <c r="BD223" s="52">
        <f t="shared" si="321"/>
        <v>47740.160608000006</v>
      </c>
    </row>
    <row r="224" spans="1:56" ht="45" x14ac:dyDescent="0.25">
      <c r="A224" s="35" t="s">
        <v>609</v>
      </c>
      <c r="B224" s="95">
        <v>0</v>
      </c>
      <c r="C224" s="37">
        <v>20</v>
      </c>
      <c r="D224" s="137" t="s">
        <v>132</v>
      </c>
      <c r="E224" s="17">
        <v>4</v>
      </c>
      <c r="F224" s="39" t="str">
        <f t="shared" si="302"/>
        <v>SEG</v>
      </c>
      <c r="G224" s="40" t="str">
        <f t="shared" si="325"/>
        <v>Seguridad Ciudadana</v>
      </c>
      <c r="H224" s="40" t="str">
        <f t="shared" si="326"/>
        <v>Seguridad Ciudadana</v>
      </c>
      <c r="I224" s="40" t="str">
        <f t="shared" si="324"/>
        <v>Seguridad Ciudadana</v>
      </c>
      <c r="J224" s="41" t="s">
        <v>516</v>
      </c>
      <c r="K224" s="42" t="s">
        <v>84</v>
      </c>
      <c r="L224" s="42" t="s">
        <v>58</v>
      </c>
      <c r="M224" s="42" t="s">
        <v>497</v>
      </c>
      <c r="N224" s="42" t="s">
        <v>86</v>
      </c>
      <c r="O224" s="85" t="s">
        <v>498</v>
      </c>
      <c r="P224" s="43"/>
      <c r="Q224" s="42"/>
      <c r="R224" s="70"/>
      <c r="S224" s="45" t="s">
        <v>61</v>
      </c>
      <c r="T224" s="42" t="s">
        <v>92</v>
      </c>
      <c r="U224" s="42" t="s">
        <v>608</v>
      </c>
      <c r="V224" s="42" t="s">
        <v>119</v>
      </c>
      <c r="W224" s="71">
        <v>18</v>
      </c>
      <c r="X224" s="71">
        <v>18</v>
      </c>
      <c r="Y224" s="42" t="str">
        <f t="shared" si="284"/>
        <v>C1</v>
      </c>
      <c r="Z224" s="123">
        <v>14473.58</v>
      </c>
      <c r="AA224" s="123"/>
      <c r="AB224" s="48">
        <v>0</v>
      </c>
      <c r="AC224" s="42"/>
      <c r="AD224" s="49">
        <v>0</v>
      </c>
      <c r="AE224" s="50" t="s">
        <v>500</v>
      </c>
      <c r="AF224" s="51">
        <f t="shared" si="322"/>
        <v>10287.6</v>
      </c>
      <c r="AG224" s="51">
        <f t="shared" si="287"/>
        <v>0</v>
      </c>
      <c r="AH224" s="51">
        <f t="shared" si="288"/>
        <v>2422.12</v>
      </c>
      <c r="AI224" s="52">
        <f t="shared" si="303"/>
        <v>0.01</v>
      </c>
      <c r="AJ224" s="51">
        <f t="shared" si="289"/>
        <v>5641.05</v>
      </c>
      <c r="AK224" s="51">
        <f t="shared" si="323"/>
        <v>14473.58</v>
      </c>
      <c r="AL224" s="32">
        <f t="shared" si="268"/>
        <v>0</v>
      </c>
      <c r="AM224" s="51">
        <f t="shared" si="290"/>
        <v>1652.05</v>
      </c>
      <c r="AN224" s="51">
        <f t="shared" si="291"/>
        <v>0</v>
      </c>
      <c r="AO224" s="51">
        <f t="shared" si="292"/>
        <v>0</v>
      </c>
      <c r="AP224" s="51">
        <f t="shared" si="327"/>
        <v>0</v>
      </c>
      <c r="AQ224" s="51">
        <f t="shared" si="293"/>
        <v>0</v>
      </c>
      <c r="AR224" s="52">
        <f t="shared" si="256"/>
        <v>0</v>
      </c>
      <c r="AS224" s="52">
        <f t="shared" si="300"/>
        <v>0.01</v>
      </c>
      <c r="AT224" s="52">
        <f t="shared" si="304"/>
        <v>8.7500000000000013E-4</v>
      </c>
      <c r="AU224" s="51">
        <f t="shared" si="294"/>
        <v>3.4062000000000007E-3</v>
      </c>
      <c r="AV224" s="51">
        <f t="shared" si="295"/>
        <v>0</v>
      </c>
      <c r="AW224" s="51">
        <f t="shared" si="296"/>
        <v>6.3000000000000013E-5</v>
      </c>
      <c r="AX224" s="51">
        <f t="shared" si="297"/>
        <v>0</v>
      </c>
      <c r="AY224" s="51">
        <f t="shared" si="298"/>
        <v>0</v>
      </c>
      <c r="AZ224" s="51">
        <f t="shared" si="301"/>
        <v>0.1</v>
      </c>
      <c r="BA224" s="51">
        <f t="shared" si="299"/>
        <v>0</v>
      </c>
      <c r="BB224" s="51">
        <f t="shared" ref="BB224:BB236" si="328">IF(L224&lt;&gt;"",VLOOKUP(AE224,EPIGRAFES,3,FALSE)*AT224*12,0)</f>
        <v>3.7799999999999997E-4</v>
      </c>
      <c r="BC224" s="52">
        <f t="shared" si="286"/>
        <v>0.10384720000000001</v>
      </c>
      <c r="BD224" s="52">
        <f t="shared" si="321"/>
        <v>0.11384720000000001</v>
      </c>
    </row>
    <row r="225" spans="1:56" ht="45" x14ac:dyDescent="0.25">
      <c r="A225" s="35" t="s">
        <v>610</v>
      </c>
      <c r="B225" s="95">
        <v>0</v>
      </c>
      <c r="C225" s="37">
        <v>20</v>
      </c>
      <c r="D225" s="137" t="s">
        <v>132</v>
      </c>
      <c r="E225" s="17">
        <v>4</v>
      </c>
      <c r="F225" s="39" t="str">
        <f t="shared" si="302"/>
        <v>SEG</v>
      </c>
      <c r="G225" s="40" t="str">
        <f t="shared" si="325"/>
        <v>Seguridad Ciudadana</v>
      </c>
      <c r="H225" s="40" t="str">
        <f t="shared" si="326"/>
        <v>Seguridad Ciudadana</v>
      </c>
      <c r="I225" s="40" t="str">
        <f t="shared" si="324"/>
        <v>Seguridad Ciudadana</v>
      </c>
      <c r="J225" s="41" t="s">
        <v>516</v>
      </c>
      <c r="K225" s="42" t="s">
        <v>84</v>
      </c>
      <c r="L225" s="42" t="s">
        <v>58</v>
      </c>
      <c r="M225" s="42" t="s">
        <v>497</v>
      </c>
      <c r="N225" s="42" t="s">
        <v>86</v>
      </c>
      <c r="O225" s="85" t="s">
        <v>498</v>
      </c>
      <c r="P225" s="43"/>
      <c r="Q225" s="42"/>
      <c r="R225" s="70"/>
      <c r="S225" s="45" t="s">
        <v>61</v>
      </c>
      <c r="T225" s="42" t="s">
        <v>92</v>
      </c>
      <c r="U225" s="42"/>
      <c r="V225" s="42" t="s">
        <v>119</v>
      </c>
      <c r="W225" s="71">
        <v>18</v>
      </c>
      <c r="X225" s="71">
        <v>18</v>
      </c>
      <c r="Y225" s="42" t="str">
        <f t="shared" si="284"/>
        <v>C1</v>
      </c>
      <c r="Z225" s="123">
        <v>14473.58</v>
      </c>
      <c r="AA225" s="123"/>
      <c r="AB225" s="48">
        <v>0</v>
      </c>
      <c r="AC225" s="42"/>
      <c r="AD225" s="49">
        <v>0</v>
      </c>
      <c r="AE225" s="50" t="s">
        <v>500</v>
      </c>
      <c r="AF225" s="51">
        <f t="shared" si="322"/>
        <v>10287.6</v>
      </c>
      <c r="AG225" s="51">
        <f t="shared" si="287"/>
        <v>0</v>
      </c>
      <c r="AH225" s="51">
        <f t="shared" si="288"/>
        <v>2422.12</v>
      </c>
      <c r="AI225" s="52">
        <f t="shared" si="303"/>
        <v>0.01</v>
      </c>
      <c r="AJ225" s="51">
        <f t="shared" si="289"/>
        <v>5641.05</v>
      </c>
      <c r="AK225" s="51">
        <f t="shared" si="323"/>
        <v>14473.58</v>
      </c>
      <c r="AL225" s="32">
        <f t="shared" si="268"/>
        <v>0</v>
      </c>
      <c r="AM225" s="51">
        <f t="shared" si="290"/>
        <v>1652.05</v>
      </c>
      <c r="AN225" s="51">
        <f t="shared" si="291"/>
        <v>0</v>
      </c>
      <c r="AO225" s="51">
        <f t="shared" si="292"/>
        <v>0</v>
      </c>
      <c r="AP225" s="51">
        <f t="shared" si="327"/>
        <v>0</v>
      </c>
      <c r="AQ225" s="51">
        <f t="shared" si="293"/>
        <v>0</v>
      </c>
      <c r="AR225" s="52">
        <f t="shared" si="256"/>
        <v>0</v>
      </c>
      <c r="AS225" s="52">
        <f t="shared" si="300"/>
        <v>0.01</v>
      </c>
      <c r="AT225" s="52">
        <f t="shared" si="304"/>
        <v>8.7500000000000013E-4</v>
      </c>
      <c r="AU225" s="51">
        <f t="shared" si="294"/>
        <v>3.4062000000000007E-3</v>
      </c>
      <c r="AV225" s="51">
        <f t="shared" si="295"/>
        <v>0</v>
      </c>
      <c r="AW225" s="51">
        <f t="shared" si="296"/>
        <v>6.3000000000000013E-5</v>
      </c>
      <c r="AX225" s="51">
        <f t="shared" si="297"/>
        <v>0</v>
      </c>
      <c r="AY225" s="51">
        <f t="shared" si="298"/>
        <v>0</v>
      </c>
      <c r="AZ225" s="51">
        <f t="shared" si="301"/>
        <v>0.1</v>
      </c>
      <c r="BA225" s="51">
        <f t="shared" si="299"/>
        <v>0</v>
      </c>
      <c r="BB225" s="51">
        <f t="shared" si="328"/>
        <v>3.7799999999999997E-4</v>
      </c>
      <c r="BC225" s="52">
        <f t="shared" si="286"/>
        <v>0.10384720000000001</v>
      </c>
      <c r="BD225" s="52">
        <f t="shared" si="321"/>
        <v>0.11384720000000001</v>
      </c>
    </row>
    <row r="226" spans="1:56" ht="45" x14ac:dyDescent="0.25">
      <c r="A226" s="35" t="s">
        <v>611</v>
      </c>
      <c r="B226" s="95">
        <v>0</v>
      </c>
      <c r="C226" s="37">
        <v>20</v>
      </c>
      <c r="D226" s="137" t="s">
        <v>132</v>
      </c>
      <c r="E226" s="17">
        <v>4</v>
      </c>
      <c r="F226" s="39" t="str">
        <f t="shared" si="302"/>
        <v>SEG</v>
      </c>
      <c r="G226" s="40" t="str">
        <f t="shared" si="325"/>
        <v>Seguridad Ciudadana</v>
      </c>
      <c r="H226" s="40" t="str">
        <f t="shared" si="326"/>
        <v>Seguridad Ciudadana</v>
      </c>
      <c r="I226" s="40" t="str">
        <f t="shared" si="324"/>
        <v>Seguridad Ciudadana</v>
      </c>
      <c r="J226" s="41" t="s">
        <v>516</v>
      </c>
      <c r="K226" s="42" t="s">
        <v>84</v>
      </c>
      <c r="L226" s="42" t="s">
        <v>58</v>
      </c>
      <c r="M226" s="42" t="s">
        <v>497</v>
      </c>
      <c r="N226" s="42" t="s">
        <v>86</v>
      </c>
      <c r="O226" s="85" t="s">
        <v>498</v>
      </c>
      <c r="P226" s="43"/>
      <c r="Q226" s="42"/>
      <c r="R226" s="70"/>
      <c r="S226" s="45" t="s">
        <v>61</v>
      </c>
      <c r="T226" s="42" t="s">
        <v>92</v>
      </c>
      <c r="U226" s="42"/>
      <c r="V226" s="42" t="s">
        <v>119</v>
      </c>
      <c r="W226" s="71">
        <v>18</v>
      </c>
      <c r="X226" s="71">
        <v>18</v>
      </c>
      <c r="Y226" s="42" t="str">
        <f t="shared" si="284"/>
        <v>C1</v>
      </c>
      <c r="Z226" s="123">
        <v>14473.58</v>
      </c>
      <c r="AA226" s="123"/>
      <c r="AB226" s="48">
        <v>0</v>
      </c>
      <c r="AC226" s="42"/>
      <c r="AD226" s="49">
        <v>0</v>
      </c>
      <c r="AE226" s="50" t="s">
        <v>500</v>
      </c>
      <c r="AF226" s="51">
        <f t="shared" si="322"/>
        <v>10287.6</v>
      </c>
      <c r="AG226" s="51">
        <f t="shared" si="287"/>
        <v>0</v>
      </c>
      <c r="AH226" s="51">
        <f t="shared" si="288"/>
        <v>2422.12</v>
      </c>
      <c r="AI226" s="52">
        <f t="shared" si="303"/>
        <v>0.01</v>
      </c>
      <c r="AJ226" s="51">
        <f t="shared" si="289"/>
        <v>5641.05</v>
      </c>
      <c r="AK226" s="51">
        <f t="shared" si="323"/>
        <v>14473.58</v>
      </c>
      <c r="AL226" s="32">
        <f t="shared" si="268"/>
        <v>0</v>
      </c>
      <c r="AM226" s="51">
        <f t="shared" si="290"/>
        <v>1652.05</v>
      </c>
      <c r="AN226" s="51">
        <f t="shared" si="291"/>
        <v>0</v>
      </c>
      <c r="AO226" s="51">
        <f t="shared" si="292"/>
        <v>0</v>
      </c>
      <c r="AP226" s="51">
        <f t="shared" si="327"/>
        <v>0</v>
      </c>
      <c r="AQ226" s="51">
        <f t="shared" si="293"/>
        <v>0</v>
      </c>
      <c r="AR226" s="52">
        <f t="shared" si="256"/>
        <v>0</v>
      </c>
      <c r="AS226" s="52">
        <f t="shared" si="300"/>
        <v>0.01</v>
      </c>
      <c r="AT226" s="52">
        <f t="shared" si="304"/>
        <v>8.7500000000000013E-4</v>
      </c>
      <c r="AU226" s="51">
        <f t="shared" si="294"/>
        <v>3.4062000000000007E-3</v>
      </c>
      <c r="AV226" s="51">
        <f t="shared" si="295"/>
        <v>0</v>
      </c>
      <c r="AW226" s="51">
        <f t="shared" si="296"/>
        <v>6.3000000000000013E-5</v>
      </c>
      <c r="AX226" s="51">
        <f t="shared" si="297"/>
        <v>0</v>
      </c>
      <c r="AY226" s="51">
        <f t="shared" si="298"/>
        <v>0</v>
      </c>
      <c r="AZ226" s="51">
        <f t="shared" si="301"/>
        <v>0.1</v>
      </c>
      <c r="BA226" s="51">
        <f t="shared" si="299"/>
        <v>0</v>
      </c>
      <c r="BB226" s="51">
        <f t="shared" si="328"/>
        <v>3.7799999999999997E-4</v>
      </c>
      <c r="BC226" s="52">
        <f t="shared" si="286"/>
        <v>0.10384720000000001</v>
      </c>
      <c r="BD226" s="52">
        <f t="shared" si="321"/>
        <v>0.11384720000000001</v>
      </c>
    </row>
    <row r="227" spans="1:56" ht="45" x14ac:dyDescent="0.25">
      <c r="A227" s="35" t="s">
        <v>612</v>
      </c>
      <c r="B227" s="95">
        <v>0</v>
      </c>
      <c r="C227" s="37">
        <v>20</v>
      </c>
      <c r="D227" s="137" t="s">
        <v>132</v>
      </c>
      <c r="E227" s="17">
        <v>4</v>
      </c>
      <c r="F227" s="39" t="str">
        <f t="shared" si="302"/>
        <v>SEG</v>
      </c>
      <c r="G227" s="40" t="str">
        <f t="shared" si="325"/>
        <v>Seguridad Ciudadana</v>
      </c>
      <c r="H227" s="40" t="str">
        <f t="shared" si="326"/>
        <v>Seguridad Ciudadana</v>
      </c>
      <c r="I227" s="40" t="str">
        <f t="shared" si="324"/>
        <v>Seguridad Ciudadana</v>
      </c>
      <c r="J227" s="41" t="s">
        <v>516</v>
      </c>
      <c r="K227" s="42" t="s">
        <v>84</v>
      </c>
      <c r="L227" s="42" t="s">
        <v>58</v>
      </c>
      <c r="M227" s="42" t="s">
        <v>497</v>
      </c>
      <c r="N227" s="42" t="s">
        <v>86</v>
      </c>
      <c r="O227" s="85" t="s">
        <v>498</v>
      </c>
      <c r="P227" s="43"/>
      <c r="Q227" s="42"/>
      <c r="R227" s="70"/>
      <c r="S227" s="45" t="s">
        <v>61</v>
      </c>
      <c r="T227" s="42" t="s">
        <v>92</v>
      </c>
      <c r="U227" s="42"/>
      <c r="V227" s="42" t="s">
        <v>119</v>
      </c>
      <c r="W227" s="71">
        <v>18</v>
      </c>
      <c r="X227" s="71">
        <v>18</v>
      </c>
      <c r="Y227" s="42" t="str">
        <f t="shared" si="284"/>
        <v>C1</v>
      </c>
      <c r="Z227" s="123">
        <v>14473.58</v>
      </c>
      <c r="AA227" s="123"/>
      <c r="AB227" s="48">
        <v>0</v>
      </c>
      <c r="AC227" s="42"/>
      <c r="AD227" s="49">
        <v>0</v>
      </c>
      <c r="AE227" s="50" t="s">
        <v>500</v>
      </c>
      <c r="AF227" s="51">
        <f t="shared" si="322"/>
        <v>10287.6</v>
      </c>
      <c r="AG227" s="51">
        <f t="shared" si="287"/>
        <v>0</v>
      </c>
      <c r="AH227" s="51">
        <f t="shared" si="288"/>
        <v>2422.12</v>
      </c>
      <c r="AI227" s="52">
        <f t="shared" si="303"/>
        <v>0.01</v>
      </c>
      <c r="AJ227" s="51">
        <f t="shared" si="289"/>
        <v>5641.05</v>
      </c>
      <c r="AK227" s="51">
        <f t="shared" si="323"/>
        <v>14473.58</v>
      </c>
      <c r="AL227" s="32">
        <f t="shared" si="268"/>
        <v>0</v>
      </c>
      <c r="AM227" s="51">
        <f t="shared" si="290"/>
        <v>1652.05</v>
      </c>
      <c r="AN227" s="51">
        <f t="shared" si="291"/>
        <v>0</v>
      </c>
      <c r="AO227" s="51">
        <f t="shared" si="292"/>
        <v>0</v>
      </c>
      <c r="AP227" s="51">
        <f t="shared" si="327"/>
        <v>0</v>
      </c>
      <c r="AQ227" s="51">
        <f t="shared" si="293"/>
        <v>0</v>
      </c>
      <c r="AR227" s="52">
        <f t="shared" si="256"/>
        <v>0</v>
      </c>
      <c r="AS227" s="52">
        <f t="shared" si="300"/>
        <v>0.01</v>
      </c>
      <c r="AT227" s="52">
        <f t="shared" si="304"/>
        <v>8.7500000000000013E-4</v>
      </c>
      <c r="AU227" s="51">
        <f t="shared" si="294"/>
        <v>3.4062000000000007E-3</v>
      </c>
      <c r="AV227" s="51">
        <f t="shared" si="295"/>
        <v>0</v>
      </c>
      <c r="AW227" s="51">
        <f t="shared" si="296"/>
        <v>6.3000000000000013E-5</v>
      </c>
      <c r="AX227" s="51">
        <f t="shared" si="297"/>
        <v>0</v>
      </c>
      <c r="AY227" s="51">
        <f t="shared" si="298"/>
        <v>0</v>
      </c>
      <c r="AZ227" s="51">
        <f t="shared" si="301"/>
        <v>0.1</v>
      </c>
      <c r="BA227" s="51">
        <f t="shared" si="299"/>
        <v>0</v>
      </c>
      <c r="BB227" s="51">
        <f t="shared" si="328"/>
        <v>3.7799999999999997E-4</v>
      </c>
      <c r="BC227" s="52">
        <f t="shared" si="286"/>
        <v>0.10384720000000001</v>
      </c>
      <c r="BD227" s="52">
        <f t="shared" si="321"/>
        <v>0.11384720000000001</v>
      </c>
    </row>
    <row r="228" spans="1:56" ht="45" x14ac:dyDescent="0.25">
      <c r="A228" s="35" t="s">
        <v>613</v>
      </c>
      <c r="B228" s="95">
        <v>0</v>
      </c>
      <c r="C228" s="37">
        <v>20</v>
      </c>
      <c r="D228" s="137" t="s">
        <v>132</v>
      </c>
      <c r="E228" s="17">
        <v>4</v>
      </c>
      <c r="F228" s="39" t="str">
        <f t="shared" si="302"/>
        <v>SEG</v>
      </c>
      <c r="G228" s="40" t="str">
        <f t="shared" si="325"/>
        <v>Seguridad Ciudadana</v>
      </c>
      <c r="H228" s="40" t="str">
        <f t="shared" si="326"/>
        <v>Seguridad Ciudadana</v>
      </c>
      <c r="I228" s="40" t="str">
        <f t="shared" si="324"/>
        <v>Seguridad Ciudadana</v>
      </c>
      <c r="J228" s="41" t="s">
        <v>516</v>
      </c>
      <c r="K228" s="42" t="s">
        <v>84</v>
      </c>
      <c r="L228" s="42" t="s">
        <v>58</v>
      </c>
      <c r="M228" s="42" t="s">
        <v>497</v>
      </c>
      <c r="N228" s="42" t="s">
        <v>86</v>
      </c>
      <c r="O228" s="85" t="s">
        <v>498</v>
      </c>
      <c r="P228" s="43"/>
      <c r="Q228" s="42"/>
      <c r="R228" s="70"/>
      <c r="S228" s="45" t="s">
        <v>61</v>
      </c>
      <c r="T228" s="42" t="s">
        <v>92</v>
      </c>
      <c r="U228" s="42"/>
      <c r="V228" s="42" t="s">
        <v>119</v>
      </c>
      <c r="W228" s="71">
        <v>18</v>
      </c>
      <c r="X228" s="71">
        <v>18</v>
      </c>
      <c r="Y228" s="42" t="str">
        <f t="shared" si="284"/>
        <v>C1</v>
      </c>
      <c r="Z228" s="123">
        <v>14473.58</v>
      </c>
      <c r="AA228" s="123"/>
      <c r="AB228" s="48">
        <v>0</v>
      </c>
      <c r="AC228" s="42"/>
      <c r="AD228" s="49">
        <v>0</v>
      </c>
      <c r="AE228" s="50" t="s">
        <v>500</v>
      </c>
      <c r="AF228" s="51">
        <f t="shared" si="322"/>
        <v>10287.6</v>
      </c>
      <c r="AG228" s="51">
        <f t="shared" si="287"/>
        <v>0</v>
      </c>
      <c r="AH228" s="51">
        <f t="shared" si="288"/>
        <v>2422.12</v>
      </c>
      <c r="AI228" s="52">
        <f t="shared" si="303"/>
        <v>0.01</v>
      </c>
      <c r="AJ228" s="51">
        <f t="shared" si="289"/>
        <v>5641.05</v>
      </c>
      <c r="AK228" s="51">
        <f t="shared" si="323"/>
        <v>14473.58</v>
      </c>
      <c r="AL228" s="32">
        <f t="shared" si="268"/>
        <v>0</v>
      </c>
      <c r="AM228" s="51">
        <f t="shared" si="290"/>
        <v>1652.05</v>
      </c>
      <c r="AN228" s="51">
        <f t="shared" si="291"/>
        <v>0</v>
      </c>
      <c r="AO228" s="51">
        <f t="shared" si="292"/>
        <v>0</v>
      </c>
      <c r="AP228" s="51">
        <f t="shared" si="327"/>
        <v>0</v>
      </c>
      <c r="AQ228" s="51">
        <f t="shared" si="293"/>
        <v>0</v>
      </c>
      <c r="AR228" s="52">
        <f t="shared" ref="AR228:AR236" si="329">SUM(AJ228:AQ228)*B228</f>
        <v>0</v>
      </c>
      <c r="AS228" s="52">
        <f t="shared" si="300"/>
        <v>0.01</v>
      </c>
      <c r="AT228" s="52">
        <f t="shared" si="304"/>
        <v>8.7500000000000013E-4</v>
      </c>
      <c r="AU228" s="51">
        <f t="shared" si="294"/>
        <v>3.4062000000000007E-3</v>
      </c>
      <c r="AV228" s="51">
        <f t="shared" si="295"/>
        <v>0</v>
      </c>
      <c r="AW228" s="51">
        <f t="shared" si="296"/>
        <v>6.3000000000000013E-5</v>
      </c>
      <c r="AX228" s="51">
        <f t="shared" si="297"/>
        <v>0</v>
      </c>
      <c r="AY228" s="51">
        <f t="shared" si="298"/>
        <v>0</v>
      </c>
      <c r="AZ228" s="51">
        <f t="shared" si="301"/>
        <v>0.1</v>
      </c>
      <c r="BA228" s="51">
        <f t="shared" si="299"/>
        <v>0</v>
      </c>
      <c r="BB228" s="51">
        <f t="shared" si="328"/>
        <v>3.7799999999999997E-4</v>
      </c>
      <c r="BC228" s="52">
        <f t="shared" si="286"/>
        <v>0.10384720000000001</v>
      </c>
      <c r="BD228" s="52">
        <f t="shared" si="321"/>
        <v>0.11384720000000001</v>
      </c>
    </row>
    <row r="229" spans="1:56" ht="45" x14ac:dyDescent="0.25">
      <c r="A229" s="35" t="s">
        <v>614</v>
      </c>
      <c r="B229" s="95">
        <v>0</v>
      </c>
      <c r="C229" s="37">
        <v>20</v>
      </c>
      <c r="D229" s="137" t="s">
        <v>132</v>
      </c>
      <c r="E229" s="17">
        <v>4</v>
      </c>
      <c r="F229" s="39" t="str">
        <f t="shared" si="302"/>
        <v>SEG</v>
      </c>
      <c r="G229" s="40" t="str">
        <f t="shared" si="325"/>
        <v>Seguridad Ciudadana</v>
      </c>
      <c r="H229" s="40" t="str">
        <f t="shared" si="326"/>
        <v>Seguridad Ciudadana</v>
      </c>
      <c r="I229" s="40" t="str">
        <f t="shared" si="324"/>
        <v>Seguridad Ciudadana</v>
      </c>
      <c r="J229" s="41" t="s">
        <v>516</v>
      </c>
      <c r="K229" s="42" t="s">
        <v>84</v>
      </c>
      <c r="L229" s="42" t="s">
        <v>58</v>
      </c>
      <c r="M229" s="42" t="s">
        <v>497</v>
      </c>
      <c r="N229" s="42" t="s">
        <v>86</v>
      </c>
      <c r="O229" s="85" t="s">
        <v>498</v>
      </c>
      <c r="P229" s="43"/>
      <c r="Q229" s="42"/>
      <c r="R229" s="70"/>
      <c r="S229" s="45" t="s">
        <v>61</v>
      </c>
      <c r="T229" s="42" t="s">
        <v>92</v>
      </c>
      <c r="U229" s="42"/>
      <c r="V229" s="42" t="s">
        <v>119</v>
      </c>
      <c r="W229" s="71">
        <v>18</v>
      </c>
      <c r="X229" s="71">
        <v>18</v>
      </c>
      <c r="Y229" s="42" t="str">
        <f t="shared" si="284"/>
        <v>C1</v>
      </c>
      <c r="Z229" s="123">
        <v>14473.58</v>
      </c>
      <c r="AA229" s="123"/>
      <c r="AB229" s="48">
        <v>0</v>
      </c>
      <c r="AC229" s="42"/>
      <c r="AD229" s="49">
        <v>0</v>
      </c>
      <c r="AE229" s="50" t="s">
        <v>500</v>
      </c>
      <c r="AF229" s="51">
        <f t="shared" si="322"/>
        <v>10287.6</v>
      </c>
      <c r="AG229" s="51">
        <f t="shared" ref="AG229:AG236" si="330">IF(L229&lt;&gt;"",IF(L229="F",VLOOKUP(GRUPOT,DATABASICAS,3,FALSE)*AC229,VLOOKUP(AC229,ANTIGLABORAL,2)*AF229),0)</f>
        <v>0</v>
      </c>
      <c r="AH229" s="51">
        <f t="shared" si="288"/>
        <v>2422.12</v>
      </c>
      <c r="AI229" s="52">
        <f t="shared" si="303"/>
        <v>0.01</v>
      </c>
      <c r="AJ229" s="51">
        <f t="shared" ref="AJ229:AJ236" si="331">IF(L229&lt;&gt;"",IF(L229="F",VLOOKUP(NIVEL,DATADESTINO,2,FALSE),0),0)</f>
        <v>5641.05</v>
      </c>
      <c r="AK229" s="51">
        <f t="shared" si="323"/>
        <v>14473.58</v>
      </c>
      <c r="AL229" s="32">
        <f t="shared" si="268"/>
        <v>0</v>
      </c>
      <c r="AM229" s="51">
        <f t="shared" ref="AM229:AM236" si="332">IF(L229&lt;&gt;"",IF(L229="F",VLOOKUP(GRUPO,DATABASICAS,4,FALSE),0),0)</f>
        <v>1652.05</v>
      </c>
      <c r="AN229" s="51">
        <f t="shared" ref="AN229:AN236" si="333">IF(L229&lt;&gt;"",IF(L229="L",VLOOKUP(V229,LABORAL,5),0),0)</f>
        <v>0</v>
      </c>
      <c r="AO229" s="51">
        <f t="shared" ref="AO229:AO234" si="334">IF(L229&lt;&gt;"",IF(L229="L",VLOOKUP(V229,LABORAL,6),0),0)</f>
        <v>0</v>
      </c>
      <c r="AP229" s="51">
        <f t="shared" si="327"/>
        <v>0</v>
      </c>
      <c r="AQ229" s="51">
        <f t="shared" ref="AQ229:AQ236" si="335">IF(L229&lt;&gt;"",IF(L229="L",VLOOKUP(V229,LABORAL,7),0),0)</f>
        <v>0</v>
      </c>
      <c r="AR229" s="52">
        <f t="shared" si="329"/>
        <v>0</v>
      </c>
      <c r="AS229" s="52">
        <f t="shared" si="300"/>
        <v>0.01</v>
      </c>
      <c r="AT229" s="52">
        <f t="shared" si="304"/>
        <v>8.7500000000000013E-4</v>
      </c>
      <c r="AU229" s="51">
        <f t="shared" ref="AU229:AU236" si="336">IF(L229&lt;&gt;"",IF(L229="F",VLOOKUP(M229,SSFUNCIONARIOS,4,FALSE)*AT229*12,VLOOKUP(M229,SSLABORAL,4,FALSE)*AT229*12),0)</f>
        <v>3.4062000000000007E-3</v>
      </c>
      <c r="AV229" s="51">
        <f t="shared" ref="AV229:AV236" si="337">IF(L229&lt;&gt;"",IF(L229="F",VLOOKUP(M229,SSFUNCIONARIOS,5,FALSE)*AT229*12,VLOOKUP(M229,SSLABORAL,5,FALSE)*AT229*12),0)</f>
        <v>0</v>
      </c>
      <c r="AW229" s="51">
        <f t="shared" ref="AW229:AW236" si="338">IF(L229&lt;&gt;"",IF(L229="F",VLOOKUP(M229,SSFUNCIONARIOS,6,FALSE)*AT229*12,VLOOKUP(M229,SSLABORAL,6,FALSE)*AT229*12),0)</f>
        <v>6.3000000000000013E-5</v>
      </c>
      <c r="AX229" s="51">
        <f t="shared" ref="AX229:AX236" si="339">IF(L229="L",VLOOKUP(M229,SSLABORAL,7)*AT229*12,0)</f>
        <v>0</v>
      </c>
      <c r="AY229" s="51">
        <f t="shared" ref="AY229:AY236" si="340">IF(L229="F",VLOOKUP(M229,SSFUNCIONARIOS,7)*AU229*-1,0)</f>
        <v>0</v>
      </c>
      <c r="AZ229" s="51">
        <f t="shared" si="301"/>
        <v>0.1</v>
      </c>
      <c r="BA229" s="51">
        <f t="shared" ref="BA229:BA236" si="341">IF(L229="F",VLOOKUP(M229,SSFUNCIONARIOS,8)*AT229*12,0)</f>
        <v>0</v>
      </c>
      <c r="BB229" s="51">
        <f t="shared" si="328"/>
        <v>3.7799999999999997E-4</v>
      </c>
      <c r="BC229" s="52">
        <f t="shared" si="286"/>
        <v>0.10384720000000001</v>
      </c>
      <c r="BD229" s="52">
        <f t="shared" si="321"/>
        <v>0.11384720000000001</v>
      </c>
    </row>
    <row r="230" spans="1:56" ht="56.25" x14ac:dyDescent="0.25">
      <c r="A230" s="35" t="s">
        <v>615</v>
      </c>
      <c r="B230" s="129">
        <v>1</v>
      </c>
      <c r="C230" s="37">
        <v>20</v>
      </c>
      <c r="D230" s="74" t="s">
        <v>616</v>
      </c>
      <c r="E230" s="17">
        <v>4</v>
      </c>
      <c r="F230" s="39" t="str">
        <f t="shared" si="302"/>
        <v>SEG</v>
      </c>
      <c r="G230" s="40" t="str">
        <f t="shared" si="325"/>
        <v>Seguridad Ciudadana</v>
      </c>
      <c r="H230" s="40" t="str">
        <f t="shared" si="326"/>
        <v>Seguridad Ciudadana</v>
      </c>
      <c r="I230" s="40" t="str">
        <f t="shared" si="324"/>
        <v>Seguridad Ciudadana</v>
      </c>
      <c r="J230" s="41" t="s">
        <v>343</v>
      </c>
      <c r="K230" s="42" t="s">
        <v>84</v>
      </c>
      <c r="L230" s="42" t="s">
        <v>58</v>
      </c>
      <c r="M230" s="42" t="s">
        <v>59</v>
      </c>
      <c r="N230" s="42" t="s">
        <v>86</v>
      </c>
      <c r="O230" s="85" t="s">
        <v>168</v>
      </c>
      <c r="P230" s="43">
        <v>44242</v>
      </c>
      <c r="Q230" s="42" t="s">
        <v>85</v>
      </c>
      <c r="R230" s="70"/>
      <c r="S230" s="45" t="s">
        <v>61</v>
      </c>
      <c r="T230" s="42" t="s">
        <v>92</v>
      </c>
      <c r="U230" s="42"/>
      <c r="V230" s="42" t="s">
        <v>106</v>
      </c>
      <c r="W230" s="71">
        <v>14</v>
      </c>
      <c r="X230" s="71">
        <v>14</v>
      </c>
      <c r="Y230" s="42" t="str">
        <f t="shared" si="284"/>
        <v>C2</v>
      </c>
      <c r="Z230" s="47">
        <v>11009.63</v>
      </c>
      <c r="AA230" s="61"/>
      <c r="AB230" s="48"/>
      <c r="AC230" s="42">
        <v>1</v>
      </c>
      <c r="AD230" s="49">
        <v>0</v>
      </c>
      <c r="AE230" s="50" t="s">
        <v>65</v>
      </c>
      <c r="AF230" s="51">
        <f t="shared" ref="AF230:AF236" si="342">IF(L230&lt;&gt;"",IF(L230="F",VLOOKUP(GRUPO,DATABASICAS,2,FALSE),VLOOKUP(GRUPO,LABORAL,3,FALSE)),0)</f>
        <v>8562.1200000000008</v>
      </c>
      <c r="AG230" s="51">
        <f t="shared" si="330"/>
        <v>256.3</v>
      </c>
      <c r="AH230" s="51">
        <f t="shared" ref="AH230:AH236" si="343">IF(L230&lt;&gt;"",IF(L230="F",(VLOOKUP(Y230,EXTRA,2)+VLOOKUP(Y230,EXTRA,3)*AC230)*2+VLOOKUP(X230,DATADESTINO,3),VLOOKUP(V230,LABORAL,8)),0)</f>
        <v>2182.6799999999998</v>
      </c>
      <c r="AI230" s="52">
        <f t="shared" si="303"/>
        <v>11001.1</v>
      </c>
      <c r="AJ230" s="51">
        <f t="shared" si="331"/>
        <v>4358.42</v>
      </c>
      <c r="AK230" s="51">
        <f t="shared" si="323"/>
        <v>11009.63</v>
      </c>
      <c r="AL230" s="51">
        <f t="shared" si="268"/>
        <v>0</v>
      </c>
      <c r="AM230" s="51">
        <f t="shared" si="332"/>
        <v>1361.62</v>
      </c>
      <c r="AN230" s="123">
        <f t="shared" si="333"/>
        <v>0</v>
      </c>
      <c r="AO230" s="123">
        <f t="shared" si="334"/>
        <v>0</v>
      </c>
      <c r="AP230" s="123">
        <f t="shared" si="327"/>
        <v>0</v>
      </c>
      <c r="AQ230" s="123">
        <f t="shared" si="335"/>
        <v>0</v>
      </c>
      <c r="AR230" s="52">
        <f t="shared" si="329"/>
        <v>16729.669999999998</v>
      </c>
      <c r="AS230" s="121">
        <f t="shared" si="300"/>
        <v>27730.769999999997</v>
      </c>
      <c r="AT230" s="121">
        <f t="shared" si="304"/>
        <v>2426.4423749999996</v>
      </c>
      <c r="AU230" s="94">
        <f t="shared" si="336"/>
        <v>6871.6848059999975</v>
      </c>
      <c r="AV230" s="94">
        <f t="shared" si="337"/>
        <v>1601.4519674999997</v>
      </c>
      <c r="AW230" s="94">
        <f t="shared" si="338"/>
        <v>174.70385099999999</v>
      </c>
      <c r="AX230" s="94">
        <f t="shared" si="339"/>
        <v>0</v>
      </c>
      <c r="AY230" s="94">
        <f t="shared" si="340"/>
        <v>0</v>
      </c>
      <c r="AZ230" s="94">
        <f t="shared" si="301"/>
        <v>0</v>
      </c>
      <c r="BA230" s="94">
        <f t="shared" si="341"/>
        <v>0</v>
      </c>
      <c r="BB230" s="94">
        <f t="shared" si="328"/>
        <v>436.75962749999997</v>
      </c>
      <c r="BC230" s="121">
        <f t="shared" si="286"/>
        <v>9084.6002519999965</v>
      </c>
      <c r="BD230" s="121">
        <f t="shared" si="321"/>
        <v>36815.370251999993</v>
      </c>
    </row>
    <row r="231" spans="1:56" ht="56.25" x14ac:dyDescent="0.25">
      <c r="A231" s="35" t="s">
        <v>617</v>
      </c>
      <c r="B231" s="129">
        <v>0</v>
      </c>
      <c r="C231" s="37">
        <v>20</v>
      </c>
      <c r="D231" s="54" t="s">
        <v>132</v>
      </c>
      <c r="E231" s="17">
        <v>4</v>
      </c>
      <c r="F231" s="39" t="str">
        <f t="shared" si="302"/>
        <v>SEG</v>
      </c>
      <c r="G231" s="40" t="str">
        <f t="shared" si="325"/>
        <v>Seguridad Ciudadana</v>
      </c>
      <c r="H231" s="40" t="str">
        <f t="shared" si="326"/>
        <v>Seguridad Ciudadana</v>
      </c>
      <c r="I231" s="40" t="str">
        <f t="shared" si="324"/>
        <v>Seguridad Ciudadana</v>
      </c>
      <c r="J231" s="41" t="s">
        <v>343</v>
      </c>
      <c r="K231" s="42" t="s">
        <v>84</v>
      </c>
      <c r="L231" s="42" t="s">
        <v>58</v>
      </c>
      <c r="M231" s="42" t="s">
        <v>59</v>
      </c>
      <c r="N231" s="42" t="s">
        <v>86</v>
      </c>
      <c r="O231" s="85" t="s">
        <v>168</v>
      </c>
      <c r="P231" s="43"/>
      <c r="Q231" s="42" t="s">
        <v>85</v>
      </c>
      <c r="R231" s="70"/>
      <c r="S231" s="45" t="s">
        <v>61</v>
      </c>
      <c r="T231" s="42" t="s">
        <v>92</v>
      </c>
      <c r="U231" s="42"/>
      <c r="V231" s="42" t="s">
        <v>106</v>
      </c>
      <c r="W231" s="71">
        <v>14</v>
      </c>
      <c r="X231" s="71">
        <v>14</v>
      </c>
      <c r="Y231" s="42" t="str">
        <f t="shared" si="284"/>
        <v>C2</v>
      </c>
      <c r="Z231" s="47">
        <v>10901.66</v>
      </c>
      <c r="AA231" s="61"/>
      <c r="AB231" s="48"/>
      <c r="AC231" s="42">
        <v>0</v>
      </c>
      <c r="AD231" s="49">
        <v>0</v>
      </c>
      <c r="AE231" s="50" t="s">
        <v>65</v>
      </c>
      <c r="AF231" s="51">
        <f t="shared" si="342"/>
        <v>8562.1200000000008</v>
      </c>
      <c r="AG231" s="51">
        <f t="shared" si="330"/>
        <v>0</v>
      </c>
      <c r="AH231" s="51">
        <f t="shared" si="343"/>
        <v>2140.42</v>
      </c>
      <c r="AI231" s="52">
        <f t="shared" si="303"/>
        <v>0.01</v>
      </c>
      <c r="AJ231" s="51">
        <f t="shared" si="331"/>
        <v>4358.42</v>
      </c>
      <c r="AK231" s="51">
        <f t="shared" si="323"/>
        <v>10901.66</v>
      </c>
      <c r="AL231" s="51">
        <f t="shared" si="268"/>
        <v>0</v>
      </c>
      <c r="AM231" s="51">
        <f t="shared" si="332"/>
        <v>1361.62</v>
      </c>
      <c r="AN231" s="123">
        <f t="shared" si="333"/>
        <v>0</v>
      </c>
      <c r="AO231" s="123">
        <f t="shared" si="334"/>
        <v>0</v>
      </c>
      <c r="AP231" s="123">
        <f t="shared" si="327"/>
        <v>0</v>
      </c>
      <c r="AQ231" s="123">
        <f t="shared" si="335"/>
        <v>0</v>
      </c>
      <c r="AR231" s="52">
        <f t="shared" si="329"/>
        <v>0</v>
      </c>
      <c r="AS231" s="121">
        <f t="shared" si="300"/>
        <v>0.01</v>
      </c>
      <c r="AT231" s="121">
        <f t="shared" si="304"/>
        <v>8.7500000000000013E-4</v>
      </c>
      <c r="AU231" s="94">
        <f t="shared" si="336"/>
        <v>2.4780000000000002E-3</v>
      </c>
      <c r="AV231" s="94">
        <f t="shared" si="337"/>
        <v>5.7750000000000011E-4</v>
      </c>
      <c r="AW231" s="94">
        <f t="shared" si="338"/>
        <v>6.3000000000000013E-5</v>
      </c>
      <c r="AX231" s="94">
        <f t="shared" si="339"/>
        <v>0</v>
      </c>
      <c r="AY231" s="94">
        <f t="shared" si="340"/>
        <v>0</v>
      </c>
      <c r="AZ231" s="94">
        <f t="shared" si="301"/>
        <v>0.1</v>
      </c>
      <c r="BA231" s="94">
        <f t="shared" si="341"/>
        <v>0</v>
      </c>
      <c r="BB231" s="94">
        <f t="shared" si="328"/>
        <v>1.5750000000000003E-4</v>
      </c>
      <c r="BC231" s="121">
        <f t="shared" si="286"/>
        <v>0.10327600000000001</v>
      </c>
      <c r="BD231" s="121">
        <f t="shared" si="321"/>
        <v>0.113276</v>
      </c>
    </row>
    <row r="232" spans="1:56" ht="63.75" x14ac:dyDescent="0.25">
      <c r="A232" s="35" t="s">
        <v>618</v>
      </c>
      <c r="B232" s="36">
        <v>1</v>
      </c>
      <c r="C232" s="37">
        <v>21</v>
      </c>
      <c r="D232" s="133" t="s">
        <v>619</v>
      </c>
      <c r="E232" s="17">
        <v>28</v>
      </c>
      <c r="F232" s="39" t="s">
        <v>620</v>
      </c>
      <c r="G232" s="40" t="str">
        <f t="shared" si="325"/>
        <v>Sistemas Informáticos y Modernización Admva</v>
      </c>
      <c r="H232" s="40" t="str">
        <f t="shared" si="326"/>
        <v>Sistemas Informáticos y Modernización Admva</v>
      </c>
      <c r="I232" s="40" t="str">
        <f t="shared" si="324"/>
        <v>Servicios Informáticos</v>
      </c>
      <c r="J232" s="41" t="s">
        <v>621</v>
      </c>
      <c r="K232" s="42" t="s">
        <v>84</v>
      </c>
      <c r="L232" s="42" t="s">
        <v>58</v>
      </c>
      <c r="M232" s="42" t="s">
        <v>98</v>
      </c>
      <c r="N232" s="42" t="s">
        <v>86</v>
      </c>
      <c r="O232" s="85" t="s">
        <v>622</v>
      </c>
      <c r="P232" s="45">
        <v>36717</v>
      </c>
      <c r="Q232" s="42"/>
      <c r="R232" s="70"/>
      <c r="S232" s="45" t="s">
        <v>61</v>
      </c>
      <c r="T232" s="42" t="s">
        <v>62</v>
      </c>
      <c r="U232" s="42"/>
      <c r="V232" s="42" t="s">
        <v>100</v>
      </c>
      <c r="W232" s="71">
        <v>26</v>
      </c>
      <c r="X232" s="71">
        <v>26</v>
      </c>
      <c r="Y232" s="42" t="str">
        <f t="shared" si="284"/>
        <v>A1</v>
      </c>
      <c r="Z232" s="47">
        <v>17538.7</v>
      </c>
      <c r="AA232" s="47"/>
      <c r="AB232" s="48">
        <v>0</v>
      </c>
      <c r="AC232" s="42">
        <v>8</v>
      </c>
      <c r="AD232" s="49">
        <v>0</v>
      </c>
      <c r="AE232" s="50" t="s">
        <v>65</v>
      </c>
      <c r="AF232" s="51">
        <f t="shared" si="342"/>
        <v>15845.9</v>
      </c>
      <c r="AG232" s="51">
        <f t="shared" si="330"/>
        <v>4879.3599999999997</v>
      </c>
      <c r="AH232" s="51">
        <f t="shared" si="343"/>
        <v>3794.4800000000005</v>
      </c>
      <c r="AI232" s="52">
        <f t="shared" si="303"/>
        <v>24519.739999999998</v>
      </c>
      <c r="AJ232" s="51">
        <f t="shared" si="331"/>
        <v>9976.09</v>
      </c>
      <c r="AK232" s="51">
        <f t="shared" si="323"/>
        <v>17538.7</v>
      </c>
      <c r="AL232" s="32">
        <f t="shared" si="268"/>
        <v>0</v>
      </c>
      <c r="AM232" s="51">
        <f t="shared" si="332"/>
        <v>2451.38</v>
      </c>
      <c r="AN232" s="51">
        <f t="shared" si="333"/>
        <v>0</v>
      </c>
      <c r="AO232" s="51">
        <f t="shared" si="334"/>
        <v>0</v>
      </c>
      <c r="AP232" s="51">
        <f t="shared" si="327"/>
        <v>0</v>
      </c>
      <c r="AQ232" s="51">
        <f t="shared" si="335"/>
        <v>0</v>
      </c>
      <c r="AR232" s="52">
        <f t="shared" si="329"/>
        <v>29966.170000000002</v>
      </c>
      <c r="AS232" s="52">
        <f t="shared" si="300"/>
        <v>54485.91</v>
      </c>
      <c r="AT232" s="52">
        <f t="shared" si="304"/>
        <v>4767.5171250000003</v>
      </c>
      <c r="AU232" s="51">
        <f t="shared" si="336"/>
        <v>13501.608498</v>
      </c>
      <c r="AV232" s="51">
        <f t="shared" si="337"/>
        <v>0</v>
      </c>
      <c r="AW232" s="51">
        <f t="shared" si="338"/>
        <v>343.26123300000006</v>
      </c>
      <c r="AX232" s="51">
        <f t="shared" si="339"/>
        <v>0</v>
      </c>
      <c r="AY232" s="51">
        <f t="shared" si="340"/>
        <v>0</v>
      </c>
      <c r="AZ232" s="51">
        <f t="shared" si="301"/>
        <v>0</v>
      </c>
      <c r="BA232" s="51">
        <f t="shared" si="341"/>
        <v>0</v>
      </c>
      <c r="BB232" s="51">
        <f t="shared" si="328"/>
        <v>858.1530825000001</v>
      </c>
      <c r="BC232" s="52">
        <f t="shared" si="286"/>
        <v>14703.0228135</v>
      </c>
      <c r="BD232" s="52">
        <f t="shared" si="321"/>
        <v>69188.932813499996</v>
      </c>
    </row>
    <row r="233" spans="1:56" ht="67.5" x14ac:dyDescent="0.25">
      <c r="A233" s="35" t="s">
        <v>623</v>
      </c>
      <c r="B233" s="36">
        <v>1</v>
      </c>
      <c r="C233" s="37">
        <v>21</v>
      </c>
      <c r="D233" s="133" t="s">
        <v>624</v>
      </c>
      <c r="E233" s="17">
        <v>28</v>
      </c>
      <c r="F233" s="39" t="s">
        <v>620</v>
      </c>
      <c r="G233" s="40" t="str">
        <f t="shared" si="325"/>
        <v>Sistemas Informáticos y Modernización Admva</v>
      </c>
      <c r="H233" s="40" t="str">
        <f t="shared" si="326"/>
        <v>Sistemas Informáticos y Modernización Admva</v>
      </c>
      <c r="I233" s="40" t="str">
        <f t="shared" si="324"/>
        <v>Servicios Informáticos</v>
      </c>
      <c r="J233" s="41" t="s">
        <v>625</v>
      </c>
      <c r="K233" s="42" t="s">
        <v>84</v>
      </c>
      <c r="L233" s="42" t="s">
        <v>58</v>
      </c>
      <c r="M233" s="42" t="s">
        <v>98</v>
      </c>
      <c r="N233" s="42" t="s">
        <v>86</v>
      </c>
      <c r="O233" s="85" t="s">
        <v>622</v>
      </c>
      <c r="P233" s="45">
        <v>33675</v>
      </c>
      <c r="Q233" s="42"/>
      <c r="R233" s="70"/>
      <c r="S233" s="45" t="s">
        <v>61</v>
      </c>
      <c r="T233" s="42" t="s">
        <v>62</v>
      </c>
      <c r="U233" s="42"/>
      <c r="V233" s="42" t="s">
        <v>100</v>
      </c>
      <c r="W233" s="71">
        <v>24</v>
      </c>
      <c r="X233" s="71">
        <v>28</v>
      </c>
      <c r="Y233" s="42" t="str">
        <f t="shared" si="284"/>
        <v>A1</v>
      </c>
      <c r="Z233" s="47">
        <v>16826.38</v>
      </c>
      <c r="AA233" s="47"/>
      <c r="AB233" s="48">
        <v>0</v>
      </c>
      <c r="AC233" s="42">
        <v>10</v>
      </c>
      <c r="AD233" s="49">
        <v>0</v>
      </c>
      <c r="AE233" s="50" t="s">
        <v>65</v>
      </c>
      <c r="AF233" s="51">
        <f t="shared" si="342"/>
        <v>15845.9</v>
      </c>
      <c r="AG233" s="51">
        <f t="shared" si="330"/>
        <v>6099.2</v>
      </c>
      <c r="AH233" s="51">
        <f t="shared" si="343"/>
        <v>4210.83</v>
      </c>
      <c r="AI233" s="52">
        <f t="shared" si="303"/>
        <v>26155.93</v>
      </c>
      <c r="AJ233" s="51">
        <f>IF(L233&lt;&gt;"",IF(L233="F",VLOOKUP(NIVEL2,DATADESTINO,2,FALSE),0),0)</f>
        <v>11721.04</v>
      </c>
      <c r="AK233" s="51">
        <f t="shared" si="323"/>
        <v>16826.38</v>
      </c>
      <c r="AL233" s="32">
        <f t="shared" si="268"/>
        <v>0</v>
      </c>
      <c r="AM233" s="51">
        <f t="shared" si="332"/>
        <v>2451.38</v>
      </c>
      <c r="AN233" s="51">
        <f t="shared" si="333"/>
        <v>0</v>
      </c>
      <c r="AO233" s="51">
        <f t="shared" si="334"/>
        <v>0</v>
      </c>
      <c r="AP233" s="51">
        <f t="shared" si="327"/>
        <v>0</v>
      </c>
      <c r="AQ233" s="51">
        <f t="shared" si="335"/>
        <v>0</v>
      </c>
      <c r="AR233" s="52">
        <f t="shared" si="329"/>
        <v>30998.800000000003</v>
      </c>
      <c r="AS233" s="52">
        <f t="shared" si="300"/>
        <v>57154.73</v>
      </c>
      <c r="AT233" s="52">
        <f t="shared" si="304"/>
        <v>4700</v>
      </c>
      <c r="AU233" s="51">
        <f t="shared" si="336"/>
        <v>13310.400000000001</v>
      </c>
      <c r="AV233" s="51">
        <f t="shared" si="337"/>
        <v>0</v>
      </c>
      <c r="AW233" s="51">
        <f t="shared" si="338"/>
        <v>338.4</v>
      </c>
      <c r="AX233" s="51">
        <f t="shared" si="339"/>
        <v>0</v>
      </c>
      <c r="AY233" s="51">
        <f t="shared" si="340"/>
        <v>0</v>
      </c>
      <c r="AZ233" s="51">
        <f t="shared" si="301"/>
        <v>0</v>
      </c>
      <c r="BA233" s="51">
        <f t="shared" si="341"/>
        <v>0</v>
      </c>
      <c r="BB233" s="51">
        <f t="shared" si="328"/>
        <v>846</v>
      </c>
      <c r="BC233" s="52">
        <f t="shared" si="286"/>
        <v>14494.800000000001</v>
      </c>
      <c r="BD233" s="52">
        <f t="shared" si="321"/>
        <v>71649.53</v>
      </c>
    </row>
    <row r="234" spans="1:56" ht="63.75" x14ac:dyDescent="0.25">
      <c r="A234" s="35" t="s">
        <v>626</v>
      </c>
      <c r="B234" s="36">
        <v>1</v>
      </c>
      <c r="C234" s="37">
        <v>21</v>
      </c>
      <c r="D234" s="133" t="s">
        <v>627</v>
      </c>
      <c r="E234" s="17">
        <v>28</v>
      </c>
      <c r="F234" s="39" t="s">
        <v>620</v>
      </c>
      <c r="G234" s="40" t="str">
        <f t="shared" si="325"/>
        <v>Sistemas Informáticos y Modernización Admva</v>
      </c>
      <c r="H234" s="40" t="str">
        <f t="shared" si="326"/>
        <v>Sistemas Informáticos y Modernización Admva</v>
      </c>
      <c r="I234" s="40" t="str">
        <f t="shared" si="324"/>
        <v>Servicios Informáticos</v>
      </c>
      <c r="J234" s="41" t="s">
        <v>628</v>
      </c>
      <c r="K234" s="42" t="s">
        <v>84</v>
      </c>
      <c r="L234" s="42" t="s">
        <v>58</v>
      </c>
      <c r="M234" s="42" t="s">
        <v>98</v>
      </c>
      <c r="N234" s="42" t="s">
        <v>86</v>
      </c>
      <c r="O234" s="85" t="s">
        <v>629</v>
      </c>
      <c r="P234" s="45">
        <v>41548</v>
      </c>
      <c r="Q234" s="42"/>
      <c r="R234" s="70"/>
      <c r="S234" s="45" t="s">
        <v>61</v>
      </c>
      <c r="T234" s="42" t="s">
        <v>62</v>
      </c>
      <c r="U234" s="42"/>
      <c r="V234" s="42" t="s">
        <v>119</v>
      </c>
      <c r="W234" s="71">
        <v>20</v>
      </c>
      <c r="X234" s="71">
        <v>22</v>
      </c>
      <c r="Y234" s="42" t="str">
        <f t="shared" si="284"/>
        <v>C1</v>
      </c>
      <c r="Z234" s="47">
        <v>12372.29</v>
      </c>
      <c r="AA234" s="47"/>
      <c r="AB234" s="48">
        <v>0</v>
      </c>
      <c r="AC234" s="42">
        <v>3</v>
      </c>
      <c r="AD234" s="49">
        <v>0</v>
      </c>
      <c r="AE234" s="50" t="s">
        <v>65</v>
      </c>
      <c r="AF234" s="51">
        <f t="shared" si="342"/>
        <v>10287.6</v>
      </c>
      <c r="AG234" s="51">
        <f t="shared" si="330"/>
        <v>1129.5</v>
      </c>
      <c r="AH234" s="51">
        <f t="shared" si="343"/>
        <v>2858.5299999999997</v>
      </c>
      <c r="AI234" s="52">
        <f t="shared" si="303"/>
        <v>14275.630000000001</v>
      </c>
      <c r="AJ234" s="51">
        <f>IF(L234&lt;&gt;"",IF(L234="F",VLOOKUP(NIVEL2,DATADESTINO,2,FALSE),0),0)</f>
        <v>7284.64</v>
      </c>
      <c r="AK234" s="51">
        <f t="shared" si="323"/>
        <v>12372.29</v>
      </c>
      <c r="AL234" s="32">
        <f t="shared" si="268"/>
        <v>0</v>
      </c>
      <c r="AM234" s="51">
        <f t="shared" si="332"/>
        <v>1652.05</v>
      </c>
      <c r="AN234" s="51">
        <f t="shared" si="333"/>
        <v>0</v>
      </c>
      <c r="AO234" s="51">
        <f t="shared" si="334"/>
        <v>0</v>
      </c>
      <c r="AP234" s="51">
        <f t="shared" si="327"/>
        <v>0</v>
      </c>
      <c r="AQ234" s="51">
        <f t="shared" si="335"/>
        <v>0</v>
      </c>
      <c r="AR234" s="52">
        <f t="shared" si="329"/>
        <v>21308.98</v>
      </c>
      <c r="AS234" s="52">
        <f t="shared" si="300"/>
        <v>35584.61</v>
      </c>
      <c r="AT234" s="52">
        <f t="shared" si="304"/>
        <v>3113.6533750000003</v>
      </c>
      <c r="AU234" s="51">
        <f t="shared" si="336"/>
        <v>8817.8663579999993</v>
      </c>
      <c r="AV234" s="51">
        <f t="shared" si="337"/>
        <v>0</v>
      </c>
      <c r="AW234" s="51">
        <f t="shared" si="338"/>
        <v>224.183043</v>
      </c>
      <c r="AX234" s="51">
        <f t="shared" si="339"/>
        <v>0</v>
      </c>
      <c r="AY234" s="51">
        <f t="shared" si="340"/>
        <v>0</v>
      </c>
      <c r="AZ234" s="51">
        <f t="shared" si="301"/>
        <v>0</v>
      </c>
      <c r="BA234" s="51">
        <f t="shared" si="341"/>
        <v>0</v>
      </c>
      <c r="BB234" s="51">
        <f t="shared" si="328"/>
        <v>560.45760749999999</v>
      </c>
      <c r="BC234" s="52">
        <f t="shared" si="286"/>
        <v>9602.5070085000007</v>
      </c>
      <c r="BD234" s="52">
        <f t="shared" si="321"/>
        <v>45187.117008500005</v>
      </c>
    </row>
    <row r="235" spans="1:56" ht="63.75" x14ac:dyDescent="0.25">
      <c r="A235" s="35" t="s">
        <v>630</v>
      </c>
      <c r="B235" s="36">
        <v>1</v>
      </c>
      <c r="C235" s="37">
        <v>21</v>
      </c>
      <c r="D235" s="134" t="s">
        <v>631</v>
      </c>
      <c r="E235" s="17">
        <v>28</v>
      </c>
      <c r="F235" s="39" t="s">
        <v>620</v>
      </c>
      <c r="G235" s="40" t="str">
        <f t="shared" si="325"/>
        <v>Sistemas Informáticos y Modernización Admva</v>
      </c>
      <c r="H235" s="40" t="str">
        <f t="shared" si="326"/>
        <v>Sistemas Informáticos y Modernización Admva</v>
      </c>
      <c r="I235" s="40" t="str">
        <f t="shared" si="324"/>
        <v>Servicios Informáticos</v>
      </c>
      <c r="J235" s="41" t="s">
        <v>628</v>
      </c>
      <c r="K235" s="42" t="s">
        <v>84</v>
      </c>
      <c r="L235" s="42" t="s">
        <v>58</v>
      </c>
      <c r="M235" s="42" t="s">
        <v>59</v>
      </c>
      <c r="N235" s="42" t="s">
        <v>86</v>
      </c>
      <c r="O235" s="85" t="s">
        <v>629</v>
      </c>
      <c r="P235" s="45">
        <v>43556</v>
      </c>
      <c r="Q235" s="42"/>
      <c r="R235" s="70"/>
      <c r="S235" s="45" t="s">
        <v>61</v>
      </c>
      <c r="T235" s="42" t="s">
        <v>92</v>
      </c>
      <c r="U235" s="42"/>
      <c r="V235" s="42" t="s">
        <v>119</v>
      </c>
      <c r="W235" s="71">
        <v>20</v>
      </c>
      <c r="X235" s="71">
        <v>20</v>
      </c>
      <c r="Y235" s="42" t="str">
        <f t="shared" si="284"/>
        <v>C1</v>
      </c>
      <c r="Z235" s="47">
        <v>12372.31</v>
      </c>
      <c r="AA235" s="47"/>
      <c r="AB235" s="48">
        <v>0</v>
      </c>
      <c r="AC235" s="42">
        <v>1</v>
      </c>
      <c r="AD235" s="49">
        <v>0</v>
      </c>
      <c r="AE235" s="50" t="s">
        <v>65</v>
      </c>
      <c r="AF235" s="51">
        <f t="shared" ref="AF235" si="344">IF(L235&lt;&gt;"",IF(L235="F",VLOOKUP(GRUPO,DATABASICAS,2,FALSE),VLOOKUP(GRUPO,LABORAL,3,FALSE)),0)</f>
        <v>10287.6</v>
      </c>
      <c r="AG235" s="51">
        <f t="shared" si="330"/>
        <v>376.5</v>
      </c>
      <c r="AH235" s="51">
        <f t="shared" ref="AH235" si="345">IF(L235&lt;&gt;"",IF(L235="F",(VLOOKUP(Y235,EXTRA,2)+VLOOKUP(Y235,EXTRA,3)*AC235)*2+VLOOKUP(X235,DATADESTINO,3),VLOOKUP(V235,LABORAL,8)),0)</f>
        <v>2583.19</v>
      </c>
      <c r="AI235" s="52">
        <f t="shared" ref="AI235" si="346">SUM(AF235:AH235)*B235+IF(B235=0,0.01,0)</f>
        <v>13247.29</v>
      </c>
      <c r="AJ235" s="51">
        <f t="shared" ref="AJ235" si="347">IF(L235&lt;&gt;"",IF(L235="F",VLOOKUP(NIVEL,DATADESTINO,2,FALSE),0),0)</f>
        <v>6282.55</v>
      </c>
      <c r="AK235" s="51">
        <f t="shared" si="323"/>
        <v>12372.31</v>
      </c>
      <c r="AL235" s="32">
        <f t="shared" si="268"/>
        <v>0</v>
      </c>
      <c r="AM235" s="51">
        <f t="shared" ref="AM235" si="348">IF(L235&lt;&gt;"",IF(L235="F",VLOOKUP(GRUPO,DATABASICAS,4,FALSE),0),0)</f>
        <v>1652.05</v>
      </c>
      <c r="AN235" s="51">
        <f t="shared" ref="AN235" si="349">IF(L235&lt;&gt;"",IF(L235="L",VLOOKUP(V235,LABORAL,5),0),0)</f>
        <v>0</v>
      </c>
      <c r="AO235" s="51">
        <f t="shared" ref="AO235" si="350">IF(L235&lt;&gt;"",IF(L235="L",VLOOKUP(V235,LABORAL,6),0),0)</f>
        <v>0</v>
      </c>
      <c r="AP235" s="51">
        <f t="shared" si="327"/>
        <v>0</v>
      </c>
      <c r="AQ235" s="51">
        <f t="shared" ref="AQ235" si="351">IF(L235&lt;&gt;"",IF(L235="L",VLOOKUP(V235,LABORAL,7),0),0)</f>
        <v>0</v>
      </c>
      <c r="AR235" s="52">
        <f t="shared" si="329"/>
        <v>20306.91</v>
      </c>
      <c r="AS235" s="52">
        <f t="shared" si="300"/>
        <v>33554.199999999997</v>
      </c>
      <c r="AT235" s="52">
        <f t="shared" ref="AT235" si="352">IF(AS235/12&gt;DATABASEMAXIMA,DATABASEMAXIMA,AS235/12*1.05)</f>
        <v>2935.9924999999998</v>
      </c>
      <c r="AU235" s="51">
        <f t="shared" ref="AU235" si="353">IF(L235&lt;&gt;"",IF(L235="F",VLOOKUP(M235,SSFUNCIONARIOS,4,FALSE)*AT235*12,VLOOKUP(M235,SSLABORAL,4,FALSE)*AT235*12),0)</f>
        <v>8314.7307599999986</v>
      </c>
      <c r="AV235" s="51">
        <f t="shared" ref="AV235" si="354">IF(L235&lt;&gt;"",IF(L235="F",VLOOKUP(M235,SSFUNCIONARIOS,5,FALSE)*AT235*12,VLOOKUP(M235,SSLABORAL,5,FALSE)*AT235*12),0)</f>
        <v>1937.7550499999998</v>
      </c>
      <c r="AW235" s="51">
        <f t="shared" ref="AW235" si="355">IF(L235&lt;&gt;"",IF(L235="F",VLOOKUP(M235,SSFUNCIONARIOS,6,FALSE)*AT235*12,VLOOKUP(M235,SSLABORAL,6,FALSE)*AT235*12),0)</f>
        <v>211.39146</v>
      </c>
      <c r="AX235" s="51">
        <f t="shared" ref="AX235" si="356">IF(L235="L",VLOOKUP(M235,SSLABORAL,7)*AT235*12,0)</f>
        <v>0</v>
      </c>
      <c r="AY235" s="51">
        <f t="shared" ref="AY235" si="357">IF(L235="F",VLOOKUP(M235,SSFUNCIONARIOS,7)*AU235*-1,0)</f>
        <v>0</v>
      </c>
      <c r="AZ235" s="51">
        <f t="shared" si="301"/>
        <v>0</v>
      </c>
      <c r="BA235" s="51">
        <f t="shared" ref="BA235" si="358">IF(L235="F",VLOOKUP(M235,SSFUNCIONARIOS,8)*AT235*12,0)</f>
        <v>0</v>
      </c>
      <c r="BB235" s="51">
        <f t="shared" ref="BB235" si="359">IF(L235&lt;&gt;"",VLOOKUP(AE235,EPIGRAFES,3,FALSE)*AT235*12,0)</f>
        <v>528.47865000000002</v>
      </c>
      <c r="BC235" s="52">
        <f t="shared" si="286"/>
        <v>10992.355919999998</v>
      </c>
      <c r="BD235" s="52">
        <f t="shared" si="321"/>
        <v>44546.555919999999</v>
      </c>
    </row>
    <row r="236" spans="1:56" ht="63.75" x14ac:dyDescent="0.25">
      <c r="A236" s="138" t="s">
        <v>632</v>
      </c>
      <c r="B236" s="139">
        <v>1</v>
      </c>
      <c r="C236" s="140">
        <v>21</v>
      </c>
      <c r="D236" s="141" t="s">
        <v>633</v>
      </c>
      <c r="E236" s="142">
        <v>28</v>
      </c>
      <c r="F236" s="143" t="str">
        <f>VLOOKUP($E236,SECCIONES,3)</f>
        <v>SIM</v>
      </c>
      <c r="G236" s="144" t="str">
        <f t="shared" si="325"/>
        <v>Sistemas Informáticos y Modernización Admva</v>
      </c>
      <c r="H236" s="144" t="str">
        <f t="shared" si="326"/>
        <v>Sistemas Informáticos y Modernización Admva</v>
      </c>
      <c r="I236" s="144" t="str">
        <f t="shared" si="324"/>
        <v>Servicios Informáticos</v>
      </c>
      <c r="J236" s="145" t="s">
        <v>634</v>
      </c>
      <c r="K236" s="146" t="s">
        <v>84</v>
      </c>
      <c r="L236" s="146" t="s">
        <v>85</v>
      </c>
      <c r="M236" s="146" t="s">
        <v>85</v>
      </c>
      <c r="N236" s="146" t="s">
        <v>86</v>
      </c>
      <c r="O236" s="146"/>
      <c r="P236" s="147">
        <v>32511</v>
      </c>
      <c r="Q236" s="146"/>
      <c r="R236" s="148" t="s">
        <v>60</v>
      </c>
      <c r="S236" s="149" t="s">
        <v>61</v>
      </c>
      <c r="T236" s="146" t="s">
        <v>62</v>
      </c>
      <c r="U236" s="146"/>
      <c r="V236" s="146" t="s">
        <v>93</v>
      </c>
      <c r="W236" s="150"/>
      <c r="X236" s="150"/>
      <c r="Y236" s="146" t="str">
        <f t="shared" si="284"/>
        <v>III</v>
      </c>
      <c r="Z236" s="151">
        <v>7402.18</v>
      </c>
      <c r="AA236" s="151"/>
      <c r="AB236" s="152">
        <v>2562.16</v>
      </c>
      <c r="AC236" s="146">
        <v>11</v>
      </c>
      <c r="AD236" s="153">
        <v>0</v>
      </c>
      <c r="AE236" s="154" t="s">
        <v>65</v>
      </c>
      <c r="AF236" s="51">
        <f t="shared" si="342"/>
        <v>14410.52</v>
      </c>
      <c r="AG236" s="51">
        <f t="shared" si="330"/>
        <v>8646.3119999999999</v>
      </c>
      <c r="AH236" s="51">
        <f t="shared" si="343"/>
        <v>6783.59</v>
      </c>
      <c r="AI236" s="52">
        <f t="shared" si="303"/>
        <v>29840.422000000002</v>
      </c>
      <c r="AJ236" s="51">
        <f t="shared" si="331"/>
        <v>0</v>
      </c>
      <c r="AK236" s="51">
        <f t="shared" si="323"/>
        <v>7402.18</v>
      </c>
      <c r="AL236" s="32">
        <f t="shared" ref="AL236" si="360">IF(L236&lt;&gt;"",AA236,0)*B236</f>
        <v>0</v>
      </c>
      <c r="AM236" s="51">
        <f t="shared" si="332"/>
        <v>0</v>
      </c>
      <c r="AN236" s="51">
        <f t="shared" si="333"/>
        <v>3045.31</v>
      </c>
      <c r="AO236" s="51"/>
      <c r="AP236" s="51">
        <f t="shared" si="327"/>
        <v>2562.16</v>
      </c>
      <c r="AQ236" s="51">
        <f t="shared" si="335"/>
        <v>0</v>
      </c>
      <c r="AR236" s="52">
        <f t="shared" si="329"/>
        <v>13009.65</v>
      </c>
      <c r="AS236" s="52">
        <f t="shared" si="300"/>
        <v>42850.072</v>
      </c>
      <c r="AT236" s="52">
        <f t="shared" si="304"/>
        <v>3749.3813</v>
      </c>
      <c r="AU236" s="51">
        <f t="shared" si="336"/>
        <v>10618.247841599999</v>
      </c>
      <c r="AV236" s="51">
        <f t="shared" si="337"/>
        <v>2474.5916579999998</v>
      </c>
      <c r="AW236" s="51">
        <f t="shared" si="338"/>
        <v>269.9554536</v>
      </c>
      <c r="AX236" s="51">
        <f t="shared" si="339"/>
        <v>89.985151200000004</v>
      </c>
      <c r="AY236" s="51">
        <f t="shared" si="340"/>
        <v>0</v>
      </c>
      <c r="AZ236" s="51">
        <f t="shared" si="301"/>
        <v>0</v>
      </c>
      <c r="BA236" s="51">
        <f t="shared" si="341"/>
        <v>0</v>
      </c>
      <c r="BB236" s="51">
        <f t="shared" si="328"/>
        <v>674.88863399999991</v>
      </c>
      <c r="BC236" s="52">
        <f t="shared" si="286"/>
        <v>14127.6687384</v>
      </c>
      <c r="BD236" s="52">
        <f t="shared" si="321"/>
        <v>56977.740738399996</v>
      </c>
    </row>
    <row r="237" spans="1:56" ht="15.75" x14ac:dyDescent="0.25">
      <c r="A237" s="155"/>
      <c r="B237" s="156"/>
      <c r="C237" s="157"/>
      <c r="D237" s="158"/>
      <c r="E237" s="159"/>
      <c r="F237" s="160"/>
      <c r="G237" s="161"/>
      <c r="H237" s="162"/>
      <c r="I237" s="163"/>
      <c r="J237" s="164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  <c r="Z237" s="166"/>
      <c r="AA237" s="167"/>
      <c r="AB237" s="168"/>
      <c r="AC237" s="165"/>
      <c r="AD237" s="169"/>
      <c r="AE237" s="170"/>
      <c r="AF237" s="171">
        <f t="shared" ref="AF237:BD237" si="361">SUM(AF8:AF236)</f>
        <v>2850810.1500000074</v>
      </c>
      <c r="AG237" s="172">
        <f t="shared" si="361"/>
        <v>635447.48255399964</v>
      </c>
      <c r="AH237" s="172">
        <f t="shared" si="361"/>
        <v>893640.68999999971</v>
      </c>
      <c r="AI237" s="172">
        <f t="shared" si="361"/>
        <v>4053931.1425539958</v>
      </c>
      <c r="AJ237" s="172">
        <f t="shared" si="361"/>
        <v>1081045.8700000029</v>
      </c>
      <c r="AK237" s="173">
        <f t="shared" si="361"/>
        <v>2643337.7200000044</v>
      </c>
      <c r="AL237" s="173">
        <f t="shared" si="361"/>
        <v>22137.99</v>
      </c>
      <c r="AM237" s="172">
        <f t="shared" si="361"/>
        <v>277863.86999999912</v>
      </c>
      <c r="AN237" s="172">
        <f t="shared" si="361"/>
        <v>184927.61999999991</v>
      </c>
      <c r="AO237" s="172">
        <f t="shared" si="361"/>
        <v>0</v>
      </c>
      <c r="AP237" s="172">
        <f t="shared" si="361"/>
        <v>15528.029999999999</v>
      </c>
      <c r="AQ237" s="172">
        <f t="shared" si="361"/>
        <v>0</v>
      </c>
      <c r="AR237" s="172">
        <f t="shared" si="361"/>
        <v>3884200.2200000104</v>
      </c>
      <c r="AS237" s="172">
        <f t="shared" si="361"/>
        <v>7938131.362553996</v>
      </c>
      <c r="AT237" s="172">
        <f t="shared" si="361"/>
        <v>683420.53470872599</v>
      </c>
      <c r="AU237" s="172">
        <f t="shared" si="361"/>
        <v>2141655.4067449099</v>
      </c>
      <c r="AV237" s="172">
        <f t="shared" si="361"/>
        <v>196950.56565275858</v>
      </c>
      <c r="AW237" s="172">
        <f t="shared" si="361"/>
        <v>49206.278436028173</v>
      </c>
      <c r="AX237" s="172">
        <f t="shared" si="361"/>
        <v>4264.5732050093984</v>
      </c>
      <c r="AY237" s="172">
        <f t="shared" si="361"/>
        <v>-59.085999957600002</v>
      </c>
      <c r="AZ237" s="172">
        <f t="shared" si="361"/>
        <v>2.0000000000000004</v>
      </c>
      <c r="BA237" s="172">
        <f t="shared" si="361"/>
        <v>0</v>
      </c>
      <c r="BB237" s="172">
        <f t="shared" si="361"/>
        <v>188497.00783624299</v>
      </c>
      <c r="BC237" s="172">
        <f t="shared" si="361"/>
        <v>2580516.5458749901</v>
      </c>
      <c r="BD237" s="174">
        <f t="shared" si="361"/>
        <v>10518647.908428986</v>
      </c>
    </row>
    <row r="238" spans="1:56" ht="15.75" x14ac:dyDescent="0.25">
      <c r="A238" s="175"/>
      <c r="B238" s="176"/>
      <c r="C238" s="177"/>
      <c r="D238" s="178"/>
      <c r="E238" s="179"/>
      <c r="F238" s="180"/>
      <c r="G238" s="181"/>
      <c r="H238" s="181"/>
      <c r="I238" s="181"/>
      <c r="J238" s="182"/>
      <c r="K238" s="183"/>
      <c r="L238" s="183"/>
      <c r="M238" s="183"/>
      <c r="N238" s="183"/>
      <c r="O238" s="184"/>
      <c r="P238" s="185"/>
      <c r="Q238" s="183"/>
      <c r="R238" s="186"/>
      <c r="S238" s="187"/>
      <c r="T238" s="183"/>
      <c r="U238" s="183"/>
      <c r="V238" s="183"/>
      <c r="W238" s="183"/>
      <c r="X238" s="183"/>
      <c r="Y238" s="183"/>
      <c r="Z238" s="188"/>
      <c r="AA238" s="189"/>
      <c r="AB238" s="176"/>
      <c r="AC238" s="183"/>
      <c r="AD238" s="190"/>
      <c r="AE238" s="191"/>
      <c r="AF238" s="192"/>
      <c r="AG238" s="192"/>
      <c r="AH238" s="192"/>
      <c r="AI238" s="193"/>
      <c r="AJ238" s="192"/>
      <c r="AK238" s="192"/>
      <c r="AL238" s="192"/>
      <c r="AM238" s="192"/>
      <c r="AN238" s="192"/>
      <c r="AO238" s="192"/>
      <c r="AP238" s="192"/>
      <c r="AQ238" s="192"/>
      <c r="AR238" s="193"/>
      <c r="AS238" s="193"/>
      <c r="AT238" s="193"/>
      <c r="AU238" s="192"/>
      <c r="AV238" s="192"/>
      <c r="AW238" s="192"/>
      <c r="AX238" s="192"/>
      <c r="AY238" s="192"/>
      <c r="AZ238" s="192"/>
      <c r="BA238" s="192"/>
      <c r="BB238" s="192"/>
      <c r="BC238" s="193"/>
      <c r="BD238" s="193"/>
    </row>
    <row r="239" spans="1:56" ht="15.75" x14ac:dyDescent="0.25">
      <c r="A239" s="175"/>
      <c r="B239" s="194"/>
      <c r="C239" s="177"/>
      <c r="D239" s="195"/>
      <c r="E239" s="179"/>
      <c r="F239" s="180"/>
      <c r="G239" s="181"/>
      <c r="H239" s="181"/>
      <c r="I239" s="181"/>
      <c r="J239" s="182"/>
      <c r="K239" s="183"/>
      <c r="L239" s="183"/>
      <c r="M239" s="183"/>
      <c r="N239" s="183"/>
      <c r="O239" s="184"/>
      <c r="P239" s="185"/>
      <c r="Q239" s="183"/>
      <c r="R239" s="186"/>
      <c r="S239" s="187"/>
      <c r="T239" s="183"/>
      <c r="U239" s="183"/>
      <c r="V239" s="183"/>
      <c r="W239" s="183"/>
      <c r="X239" s="183"/>
      <c r="Y239" s="183"/>
      <c r="Z239" s="188"/>
      <c r="AA239" s="189"/>
      <c r="AB239" s="224" t="s">
        <v>635</v>
      </c>
      <c r="AC239" s="225"/>
      <c r="AD239" s="225"/>
      <c r="AE239" s="226"/>
      <c r="AF239" s="196"/>
      <c r="AG239" s="196"/>
      <c r="AH239" s="196"/>
      <c r="AI239" s="196"/>
      <c r="AJ239" s="196"/>
      <c r="AK239" s="197">
        <f>(AK237*2%)+AK237</f>
        <v>2696204.4744000044</v>
      </c>
      <c r="AL239" s="227" t="s">
        <v>636</v>
      </c>
      <c r="AM239" s="228"/>
      <c r="AN239" s="228"/>
      <c r="AO239" s="228"/>
      <c r="AP239" s="198"/>
      <c r="AQ239" s="199">
        <f>AQ237+(AQ237*2%)</f>
        <v>0</v>
      </c>
      <c r="AR239" s="200" t="s">
        <v>637</v>
      </c>
      <c r="AS239" s="200"/>
      <c r="AT239" s="201"/>
      <c r="AU239" s="202"/>
      <c r="AV239" s="202"/>
      <c r="AW239" s="202"/>
      <c r="AX239" s="202"/>
      <c r="AY239" s="202"/>
      <c r="AZ239" s="202"/>
      <c r="BA239" s="202">
        <f>BA237+(BA237*2%)</f>
        <v>0</v>
      </c>
      <c r="BB239" s="202"/>
      <c r="BC239" s="193"/>
      <c r="BD239" s="193"/>
    </row>
    <row r="240" spans="1:56" ht="15.75" x14ac:dyDescent="0.25">
      <c r="A240" s="203"/>
      <c r="B240" s="176"/>
      <c r="C240" s="204"/>
      <c r="D240" s="203"/>
      <c r="E240" s="205"/>
      <c r="F240" s="206"/>
      <c r="G240" s="203"/>
      <c r="H240" s="207"/>
      <c r="I240" s="208"/>
      <c r="J240" s="182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10"/>
      <c r="AA240" s="211"/>
      <c r="AB240" s="212" t="s">
        <v>638</v>
      </c>
      <c r="AC240" s="196"/>
      <c r="AD240" s="196"/>
      <c r="AE240" s="213"/>
      <c r="AF240" s="196"/>
      <c r="AG240" s="196"/>
      <c r="AH240" s="196"/>
      <c r="AI240" s="197">
        <f>(AI237*0.5%)+AI237</f>
        <v>4074200.7982667657</v>
      </c>
      <c r="AJ240" s="229" t="s">
        <v>639</v>
      </c>
      <c r="AK240" s="229"/>
      <c r="AL240" s="229"/>
      <c r="AM240" s="229"/>
      <c r="AN240" s="196"/>
      <c r="AO240" s="196"/>
      <c r="AP240" s="196"/>
      <c r="AQ240" s="198"/>
      <c r="AR240" s="214">
        <f>(AR237*0.5%)+AR237</f>
        <v>3903621.2211000104</v>
      </c>
      <c r="AS240" s="229" t="s">
        <v>640</v>
      </c>
      <c r="AT240" s="229"/>
      <c r="AU240" s="229"/>
      <c r="AV240" s="229"/>
      <c r="AW240" s="202"/>
      <c r="AX240" s="202"/>
      <c r="AY240" s="202"/>
      <c r="AZ240" s="202"/>
      <c r="BA240" s="202"/>
      <c r="BB240" s="202"/>
      <c r="BC240" s="202"/>
      <c r="BD240" s="202"/>
    </row>
    <row r="241" spans="1:56" ht="15.75" x14ac:dyDescent="0.25">
      <c r="A241" s="203"/>
      <c r="B241" s="176"/>
      <c r="C241" s="204"/>
      <c r="D241" s="203"/>
      <c r="E241" s="205"/>
      <c r="F241" s="206"/>
      <c r="G241" s="203"/>
      <c r="H241" s="207"/>
      <c r="I241" s="208"/>
      <c r="J241" s="182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10"/>
      <c r="AA241" s="211"/>
      <c r="AB241" s="215"/>
      <c r="AC241" s="209"/>
      <c r="AD241" s="216"/>
      <c r="AE241" s="217"/>
      <c r="AF241" s="218"/>
      <c r="AG241" s="218"/>
      <c r="AH241" s="218"/>
      <c r="AI241" s="219"/>
      <c r="AJ241" s="218"/>
      <c r="AK241" s="218"/>
      <c r="AL241" s="220"/>
      <c r="AM241" s="218"/>
      <c r="AN241" s="218"/>
      <c r="AO241" s="218"/>
      <c r="AP241" s="218"/>
      <c r="AQ241" s="218"/>
      <c r="AR241" s="219"/>
      <c r="AS241" s="218"/>
      <c r="AT241" s="218"/>
      <c r="AU241" s="218"/>
      <c r="AV241" s="218"/>
      <c r="AW241" s="218"/>
      <c r="AX241" s="218"/>
      <c r="AY241" s="218"/>
      <c r="AZ241" s="218"/>
      <c r="BA241" s="218"/>
      <c r="BB241" s="218"/>
      <c r="BC241" s="219"/>
      <c r="BD241" s="221"/>
    </row>
  </sheetData>
  <mergeCells count="6">
    <mergeCell ref="AB239:AE239"/>
    <mergeCell ref="AL239:AO239"/>
    <mergeCell ref="AJ240:AM240"/>
    <mergeCell ref="AS240:AV240"/>
    <mergeCell ref="A2:AR3"/>
    <mergeCell ref="A5:AR5"/>
  </mergeCells>
  <conditionalFormatting sqref="B8:B60">
    <cfRule type="cellIs" dxfId="21" priority="3" stopIfTrue="1" operator="equal">
      <formula>0</formula>
    </cfRule>
  </conditionalFormatting>
  <conditionalFormatting sqref="B63:B64 B236">
    <cfRule type="cellIs" dxfId="20" priority="24" stopIfTrue="1" operator="equal">
      <formula>0</formula>
    </cfRule>
  </conditionalFormatting>
  <conditionalFormatting sqref="B66:B128">
    <cfRule type="cellIs" dxfId="19" priority="5" stopIfTrue="1" operator="equal">
      <formula>0</formula>
    </cfRule>
  </conditionalFormatting>
  <conditionalFormatting sqref="B130:B231">
    <cfRule type="cellIs" dxfId="18" priority="15" stopIfTrue="1" operator="equal">
      <formula>0</formula>
    </cfRule>
  </conditionalFormatting>
  <conditionalFormatting sqref="B232:B235">
    <cfRule type="cellIs" dxfId="17" priority="16" stopIfTrue="1" operator="lessThan">
      <formula>1</formula>
    </cfRule>
  </conditionalFormatting>
  <conditionalFormatting sqref="B61:C62">
    <cfRule type="cellIs" dxfId="16" priority="21" stopIfTrue="1" operator="equal">
      <formula>0</formula>
    </cfRule>
  </conditionalFormatting>
  <conditionalFormatting sqref="B65:C65">
    <cfRule type="cellIs" dxfId="15" priority="18" stopIfTrue="1" operator="equal">
      <formula>0</formula>
    </cfRule>
  </conditionalFormatting>
  <conditionalFormatting sqref="B129:C129">
    <cfRule type="cellIs" dxfId="14" priority="20" stopIfTrue="1" operator="equal">
      <formula>0</formula>
    </cfRule>
  </conditionalFormatting>
  <conditionalFormatting sqref="D8:D161 D163:D177">
    <cfRule type="cellIs" dxfId="13" priority="9" stopIfTrue="1" operator="equal">
      <formula>"vacante"</formula>
    </cfRule>
  </conditionalFormatting>
  <conditionalFormatting sqref="D179:D180">
    <cfRule type="cellIs" dxfId="12" priority="11" stopIfTrue="1" operator="equal">
      <formula>"vacante"</formula>
    </cfRule>
  </conditionalFormatting>
  <conditionalFormatting sqref="D183:D236">
    <cfRule type="cellIs" dxfId="11" priority="8" stopIfTrue="1" operator="equal">
      <formula>"vacante"</formula>
    </cfRule>
  </conditionalFormatting>
  <conditionalFormatting sqref="W8:X13">
    <cfRule type="cellIs" dxfId="10" priority="10" stopIfTrue="1" operator="equal">
      <formula>0</formula>
    </cfRule>
  </conditionalFormatting>
  <conditionalFormatting sqref="W16:X236">
    <cfRule type="cellIs" dxfId="9" priority="1" stopIfTrue="1" operator="equal">
      <formula>0</formula>
    </cfRule>
  </conditionalFormatting>
  <conditionalFormatting sqref="W14:Z15">
    <cfRule type="cellIs" dxfId="8" priority="13" stopIfTrue="1" operator="equal">
      <formula>0</formula>
    </cfRule>
  </conditionalFormatting>
  <conditionalFormatting sqref="X13:Y13 AF238:BD238">
    <cfRule type="cellIs" dxfId="7" priority="22" stopIfTrue="1" operator="equal">
      <formula>0</formula>
    </cfRule>
  </conditionalFormatting>
  <conditionalFormatting sqref="Z173:Z231">
    <cfRule type="cellIs" dxfId="6" priority="12" stopIfTrue="1" operator="equal">
      <formula>0</formula>
    </cfRule>
  </conditionalFormatting>
  <conditionalFormatting sqref="AA175:AA231">
    <cfRule type="cellIs" dxfId="5" priority="19" stopIfTrue="1" operator="equal">
      <formula>0</formula>
    </cfRule>
  </conditionalFormatting>
  <conditionalFormatting sqref="AA13:AC15">
    <cfRule type="cellIs" dxfId="4" priority="14" stopIfTrue="1" operator="equal">
      <formula>0</formula>
    </cfRule>
  </conditionalFormatting>
  <conditionalFormatting sqref="AF7:BD236">
    <cfRule type="cellIs" dxfId="3" priority="2" stopIfTrue="1" operator="equal">
      <formula>0</formula>
    </cfRule>
  </conditionalFormatting>
  <conditionalFormatting sqref="AF237:BD237">
    <cfRule type="cellIs" dxfId="2" priority="23" stopIfTrue="1" operator="equal">
      <formula>0</formula>
    </cfRule>
  </conditionalFormatting>
  <conditionalFormatting sqref="AI240">
    <cfRule type="cellIs" dxfId="1" priority="6" stopIfTrue="1" operator="equal">
      <formula>0</formula>
    </cfRule>
  </conditionalFormatting>
  <conditionalFormatting sqref="AK239:AL239 AP239:AR239 AT239:BD239 AQ240:AR240 AW240:BD240">
    <cfRule type="cellIs" dxfId="0" priority="7" stopIfTrue="1" operator="equal">
      <formula>0</formula>
    </cfRule>
  </conditionalFormatting>
  <pageMargins left="0.7" right="0.7" top="0.75" bottom="0.75" header="0.3" footer="0.3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GRUPO</vt:lpstr>
      <vt:lpstr>GRUPOT</vt:lpstr>
      <vt:lpstr>NIVEL</vt:lpstr>
      <vt:lpstr>NIVEL2</vt:lpstr>
    </vt:vector>
  </TitlesOfParts>
  <Company>Ayuntamiento de Los Realejos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González González</dc:creator>
  <cp:lastModifiedBy>Eduardo González González</cp:lastModifiedBy>
  <cp:lastPrinted>2025-06-07T19:17:35Z</cp:lastPrinted>
  <dcterms:created xsi:type="dcterms:W3CDTF">2025-06-07T08:20:44Z</dcterms:created>
  <dcterms:modified xsi:type="dcterms:W3CDTF">2025-06-07T19:20:14Z</dcterms:modified>
</cp:coreProperties>
</file>