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netappcpd\SEC\PORTAL TRANSPARENCIA\2026\Gerencia - REMITIDO\"/>
    </mc:Choice>
  </mc:AlternateContent>
  <xr:revisionPtr revIDLastSave="0" documentId="13_ncr:1_{37367FCB-F81E-4343-B216-97194A81C8F4}" xr6:coauthVersionLast="47" xr6:coauthVersionMax="47" xr10:uidLastSave="{00000000-0000-0000-0000-000000000000}"/>
  <bookViews>
    <workbookView xWindow="3120" yWindow="585" windowWidth="21600" windowHeight="11295" tabRatio="705" activeTab="1" xr2:uid="{00000000-000D-0000-FFFF-FFFF00000000}"/>
  </bookViews>
  <sheets>
    <sheet name="ENTRADA-DATOS" sheetId="22" r:id="rId1"/>
    <sheet name="RPT" sheetId="23" r:id="rId2"/>
    <sheet name="Comparativo" sheetId="27" r:id="rId3"/>
    <sheet name="DataBase" sheetId="20" r:id="rId4"/>
  </sheets>
  <definedNames>
    <definedName name="_xlnm._FilterDatabase" localSheetId="0" hidden="1">'ENTRADA-DATOS'!$A$1:$DZ$20</definedName>
    <definedName name="ANTIG">#REF!</definedName>
    <definedName name="ANTIGLABORAL">DataBase!$K$36:$L$45</definedName>
    <definedName name="ANTIGUEDAD" localSheetId="1">RPT!$N:$N</definedName>
    <definedName name="ANTIGUEDAD">'ENTRADA-DATOS'!$N:$N</definedName>
    <definedName name="ANUAL_BASICAS">#REF!</definedName>
    <definedName name="ANUAL_DESTINO">#REF!</definedName>
    <definedName name="ANUAL_ESPECIFICO">#REF!</definedName>
    <definedName name="ANUAL_EXTRA">#REF!</definedName>
    <definedName name="ANUAL_OTRAS">#REF!</definedName>
    <definedName name="ANUAL_TRIENIOS">#REF!</definedName>
    <definedName name="AREA">#REF!</definedName>
    <definedName name="_xlnm.Print_Area" localSheetId="2">Comparativo!$A$2:$I$68</definedName>
    <definedName name="_xlnm.Print_Area" localSheetId="3">DataBase!$A$1:$N$44</definedName>
    <definedName name="_xlnm.Print_Area" localSheetId="0">'ENTRADA-DATOS'!$A$1:$AW$20</definedName>
    <definedName name="_xlnm.Print_Area" localSheetId="1">RPT!$B$3:$U$23</definedName>
    <definedName name="ASIST">#REF!</definedName>
    <definedName name="ASISTENCIA">#REF!</definedName>
    <definedName name="AT_EP">#REF!</definedName>
    <definedName name="ATEP" localSheetId="1">RPT!#REF!</definedName>
    <definedName name="ATEP">'ENTRADA-DATOS'!$AC:$AC</definedName>
    <definedName name="BASE">#REF!</definedName>
    <definedName name="BASE.COTIZ">#REF!</definedName>
    <definedName name="BASE_COTIZACION">#REF!</definedName>
    <definedName name="BASE_MAXIMA">#REF!</definedName>
    <definedName name="BASICAS">#REF!</definedName>
    <definedName name="CA">"DE CARRERA"</definedName>
    <definedName name="COMP1">#REF!</definedName>
    <definedName name="COMP2">#REF!</definedName>
    <definedName name="costeintegracion">#REF!</definedName>
    <definedName name="COTIZACIONES">#REF!</definedName>
    <definedName name="cuota_sindical">#REF!</definedName>
    <definedName name="DATABASEMAXIMA">DataBase!$G$17</definedName>
    <definedName name="DATABASICAS">DataBase!$A$6:$D$10</definedName>
    <definedName name="DATADESTINO">DataBase!$A$14:$C$43</definedName>
    <definedName name="DES.EMP">#REF!</definedName>
    <definedName name="DES.TRAB">#REF!</definedName>
    <definedName name="DESTINO">#REF!</definedName>
    <definedName name="DETNIVEL">#REF!</definedName>
    <definedName name="DNI">#REF!</definedName>
    <definedName name="EPIGRAFE">#REF!</definedName>
    <definedName name="EPIGRAFES">DataBase!$G$22:$I$26</definedName>
    <definedName name="ESCALA" localSheetId="1">RPT!$M:$M</definedName>
    <definedName name="ESCALA">'ENTRADA-DATOS'!$M:$M</definedName>
    <definedName name="ESPECIFICO" localSheetId="1">RPT!$T:$T</definedName>
    <definedName name="ESPECIFICO">'ENTRADA-DATOS'!#REF!</definedName>
    <definedName name="EXTRA">DataBase!$A$50:$D$54</definedName>
    <definedName name="GRADOS">#REF!</definedName>
    <definedName name="GRUPO" localSheetId="1">RPT!$R:$R</definedName>
    <definedName name="GRUPO">'ENTRADA-DATOS'!$U:$U</definedName>
    <definedName name="GRUPOT">#REF!</definedName>
    <definedName name="I">"HABILITACION NACIONAL"</definedName>
    <definedName name="II">"ADMINISTRACION GENERAL"</definedName>
    <definedName name="III">"ADMINISTRACION ESPECIAL"</definedName>
    <definedName name="INCENTIVOS">#REF!</definedName>
    <definedName name="INDEF">#REF!</definedName>
    <definedName name="IRPF">#REF!</definedName>
    <definedName name="LABIRPF">#REF!</definedName>
    <definedName name="LABORAL">DataBase!$G$22:$N$32</definedName>
    <definedName name="NIVEL" localSheetId="1">RPT!$S:$S</definedName>
    <definedName name="NIVEL">'ENTRADA-DATOS'!$X:$X</definedName>
    <definedName name="NIVELVPT">#REF!</definedName>
    <definedName name="NOMBRE_FUNCIONARIO">#REF!</definedName>
    <definedName name="NTRIENIOS" localSheetId="1">RPT!$U:$U</definedName>
    <definedName name="NTRIENIOS">'ENTRADA-DATOS'!$AA:$AA</definedName>
    <definedName name="NUMEXTRA">#REF!</definedName>
    <definedName name="OBSERVACIONES">#REF!</definedName>
    <definedName name="OTRAS">#REF!</definedName>
    <definedName name="OTRAS_ANUAL">#REF!</definedName>
    <definedName name="PARC">#REF!</definedName>
    <definedName name="PEXTRA">#REF!</definedName>
    <definedName name="PRODUCTIVIDAD" localSheetId="1">RPT!#REF!</definedName>
    <definedName name="PRODUCTIVIDAD">'ENTRADA-DATOS'!$AB:$AB</definedName>
    <definedName name="RESID">#REF!</definedName>
    <definedName name="RESIDENCIA">#REF!</definedName>
    <definedName name="SECCIONES">#REF!</definedName>
    <definedName name="SINDICAL">#REF!</definedName>
    <definedName name="SOLIDARIDAD">DataBase!$M$5</definedName>
    <definedName name="SSFUNCIONARIOS">DataBase!$F$5:$M$8</definedName>
    <definedName name="SSLABORAL">DataBase!$F$10:$L$11</definedName>
    <definedName name="SUELDO_ASE">#REF!</definedName>
    <definedName name="TEMP">#REF!</definedName>
    <definedName name="TIPO">#REF!</definedName>
    <definedName name="TIPO_FUNCIONARIOS">#REF!</definedName>
    <definedName name="TIPO_PAGAS_EXTRA">#REF!</definedName>
    <definedName name="TOXICO">#REF!</definedName>
    <definedName name="TRANSP">#REF!</definedName>
    <definedName name="TRANSP.C">#REF!</definedName>
    <definedName name="TRIENIOS">#REF!</definedName>
    <definedName name="VA">"VACANTE"</definedName>
    <definedName name="valorpunto">DataBase!$M$14</definedName>
    <definedName name="VALORPUNTOLAB">#REF!</definedName>
    <definedName name="valorpuntolaboral">DataBase!$M$15</definedName>
    <definedName name="VI">"VACANTE (Interino)"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22" l="1"/>
  <c r="H67" i="27"/>
  <c r="G67" i="27"/>
  <c r="F67" i="27"/>
  <c r="H66" i="27"/>
  <c r="H65" i="27"/>
  <c r="H64" i="27"/>
  <c r="H63" i="27"/>
  <c r="H62" i="27"/>
  <c r="H61" i="27"/>
  <c r="H60" i="27"/>
  <c r="H59" i="27"/>
  <c r="G59" i="27"/>
  <c r="F59" i="27"/>
  <c r="I53" i="27"/>
  <c r="H53" i="27"/>
  <c r="G53" i="27"/>
  <c r="F53" i="27"/>
  <c r="I52" i="27"/>
  <c r="H52" i="27"/>
  <c r="G52" i="27"/>
  <c r="F52" i="27"/>
  <c r="I51" i="27"/>
  <c r="H51" i="27"/>
  <c r="G51" i="27"/>
  <c r="F51" i="27"/>
  <c r="I50" i="27"/>
  <c r="H50" i="27"/>
  <c r="G50" i="27"/>
  <c r="F50" i="27"/>
  <c r="H48" i="27"/>
  <c r="H47" i="27"/>
  <c r="I43" i="27"/>
  <c r="H43" i="27"/>
  <c r="G43" i="27"/>
  <c r="F43" i="27"/>
  <c r="H42" i="27"/>
  <c r="I41" i="27"/>
  <c r="H41" i="27"/>
  <c r="I40" i="27"/>
  <c r="H40" i="27"/>
  <c r="I39" i="27"/>
  <c r="H39" i="27"/>
  <c r="H38" i="27"/>
  <c r="I37" i="27"/>
  <c r="H37" i="27"/>
  <c r="H36" i="27"/>
  <c r="I32" i="27"/>
  <c r="H32" i="27"/>
  <c r="G32" i="27"/>
  <c r="F32" i="27"/>
  <c r="H31" i="27"/>
  <c r="G31" i="27"/>
  <c r="H30" i="27"/>
  <c r="I29" i="27"/>
  <c r="H29" i="27"/>
  <c r="I28" i="27"/>
  <c r="H28" i="27"/>
  <c r="I27" i="27"/>
  <c r="H27" i="27"/>
  <c r="I26" i="27"/>
  <c r="H26" i="27"/>
  <c r="I25" i="27"/>
  <c r="H25" i="27"/>
  <c r="I24" i="27"/>
  <c r="H24" i="27"/>
  <c r="I23" i="27"/>
  <c r="H23" i="27"/>
  <c r="I19" i="27"/>
  <c r="H19" i="27"/>
  <c r="G19" i="27"/>
  <c r="F19" i="27"/>
  <c r="I18" i="27"/>
  <c r="H18" i="27"/>
  <c r="I17" i="27"/>
  <c r="H17" i="27"/>
  <c r="G17" i="27"/>
  <c r="I16" i="27"/>
  <c r="H16" i="27"/>
  <c r="I15" i="27"/>
  <c r="H15" i="27"/>
  <c r="I14" i="27"/>
  <c r="H14" i="27"/>
  <c r="G14" i="27"/>
  <c r="I13" i="27"/>
  <c r="H13" i="27"/>
  <c r="G13" i="27"/>
  <c r="H9" i="27"/>
  <c r="G9" i="27"/>
  <c r="F9" i="27"/>
  <c r="H8" i="27"/>
  <c r="G8" i="27"/>
  <c r="H7" i="27"/>
  <c r="G7" i="27"/>
  <c r="I2" i="27"/>
  <c r="DH20" i="22"/>
  <c r="DG20" i="22"/>
  <c r="DF20" i="22"/>
  <c r="DE20" i="22"/>
  <c r="DD20" i="22"/>
  <c r="DC20" i="22"/>
  <c r="CZ20" i="22"/>
  <c r="CY20" i="22"/>
  <c r="CX20" i="22"/>
  <c r="CW20" i="22"/>
  <c r="CV20" i="22"/>
  <c r="CU20" i="22"/>
  <c r="CR20" i="22"/>
  <c r="CQ20" i="22"/>
  <c r="CP20" i="22"/>
  <c r="CO20" i="22"/>
  <c r="CN20" i="22"/>
  <c r="CM20" i="22"/>
  <c r="CJ20" i="22"/>
  <c r="CI20" i="22"/>
  <c r="CH20" i="22"/>
  <c r="CG20" i="22"/>
  <c r="CF20" i="22"/>
  <c r="CE20" i="22"/>
  <c r="CB20" i="22"/>
  <c r="CA20" i="22"/>
  <c r="BZ20" i="22"/>
  <c r="BY20" i="22"/>
  <c r="BX20" i="22"/>
  <c r="BW20" i="22"/>
  <c r="BT20" i="22"/>
  <c r="BS20" i="22"/>
  <c r="BR20" i="22"/>
  <c r="BQ20" i="22"/>
  <c r="BP20" i="22"/>
  <c r="BO20" i="22"/>
  <c r="AW20" i="22"/>
  <c r="AV20" i="22"/>
  <c r="AU20" i="22"/>
  <c r="AT20" i="22"/>
  <c r="AS20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W19" i="22"/>
  <c r="AV19" i="22"/>
  <c r="AU19" i="22"/>
  <c r="AT19" i="22"/>
  <c r="AS19" i="22"/>
  <c r="AQ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Y19" i="22"/>
  <c r="X19" i="22"/>
  <c r="AW18" i="22"/>
  <c r="AV18" i="22"/>
  <c r="AU18" i="22"/>
  <c r="AT18" i="22"/>
  <c r="AS18" i="22"/>
  <c r="AQ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Y18" i="22"/>
  <c r="X18" i="22"/>
  <c r="DH17" i="22"/>
  <c r="DG17" i="22"/>
  <c r="DF17" i="22"/>
  <c r="DE17" i="22"/>
  <c r="DD17" i="22"/>
  <c r="DC17" i="22"/>
  <c r="DB17" i="22"/>
  <c r="CZ17" i="22"/>
  <c r="CY17" i="22"/>
  <c r="CX17" i="22"/>
  <c r="CW17" i="22"/>
  <c r="CV17" i="22"/>
  <c r="CU17" i="22"/>
  <c r="CT17" i="22"/>
  <c r="CR17" i="22"/>
  <c r="CQ17" i="22"/>
  <c r="CP17" i="22"/>
  <c r="CO17" i="22"/>
  <c r="CN17" i="22"/>
  <c r="CM17" i="22"/>
  <c r="CL17" i="22"/>
  <c r="CJ17" i="22"/>
  <c r="CI17" i="22"/>
  <c r="CH17" i="22"/>
  <c r="CG17" i="22"/>
  <c r="CF17" i="22"/>
  <c r="CE17" i="22"/>
  <c r="CD17" i="22"/>
  <c r="CB17" i="22"/>
  <c r="CA17" i="22"/>
  <c r="BZ17" i="22"/>
  <c r="BY17" i="22"/>
  <c r="BX17" i="22"/>
  <c r="BW17" i="22"/>
  <c r="BV17" i="22"/>
  <c r="BT17" i="22"/>
  <c r="BS17" i="22"/>
  <c r="BR17" i="22"/>
  <c r="BQ17" i="22"/>
  <c r="BP17" i="22"/>
  <c r="BO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Y17" i="22"/>
  <c r="X17" i="22"/>
  <c r="DH16" i="22"/>
  <c r="DG16" i="22"/>
  <c r="DF16" i="22"/>
  <c r="DE16" i="22"/>
  <c r="DD16" i="22"/>
  <c r="DC16" i="22"/>
  <c r="DB16" i="22"/>
  <c r="CZ16" i="22"/>
  <c r="CY16" i="22"/>
  <c r="CX16" i="22"/>
  <c r="CW16" i="22"/>
  <c r="CV16" i="22"/>
  <c r="CU16" i="22"/>
  <c r="CT16" i="22"/>
  <c r="CR16" i="22"/>
  <c r="CQ16" i="22"/>
  <c r="CP16" i="22"/>
  <c r="CO16" i="22"/>
  <c r="CN16" i="22"/>
  <c r="CM16" i="22"/>
  <c r="CL16" i="22"/>
  <c r="CJ16" i="22"/>
  <c r="CI16" i="22"/>
  <c r="CH16" i="22"/>
  <c r="CG16" i="22"/>
  <c r="CF16" i="22"/>
  <c r="CE16" i="22"/>
  <c r="CD16" i="22"/>
  <c r="CB16" i="22"/>
  <c r="CA16" i="22"/>
  <c r="BZ16" i="22"/>
  <c r="BY16" i="22"/>
  <c r="BX16" i="22"/>
  <c r="BW16" i="22"/>
  <c r="BV16" i="22"/>
  <c r="BT16" i="22"/>
  <c r="BS16" i="22"/>
  <c r="BR16" i="22"/>
  <c r="BQ16" i="22"/>
  <c r="BP16" i="22"/>
  <c r="BO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Y16" i="22"/>
  <c r="X16" i="22"/>
  <c r="DH15" i="22"/>
  <c r="DG15" i="22"/>
  <c r="DF15" i="22"/>
  <c r="DE15" i="22"/>
  <c r="DD15" i="22"/>
  <c r="DC15" i="22"/>
  <c r="DB15" i="22"/>
  <c r="CZ15" i="22"/>
  <c r="CY15" i="22"/>
  <c r="CX15" i="22"/>
  <c r="CW15" i="22"/>
  <c r="CV15" i="22"/>
  <c r="CU15" i="22"/>
  <c r="CT15" i="22"/>
  <c r="CR15" i="22"/>
  <c r="CQ15" i="22"/>
  <c r="CP15" i="22"/>
  <c r="CO15" i="22"/>
  <c r="CN15" i="22"/>
  <c r="CM15" i="22"/>
  <c r="CL15" i="22"/>
  <c r="CJ15" i="22"/>
  <c r="CI15" i="22"/>
  <c r="CH15" i="22"/>
  <c r="CG15" i="22"/>
  <c r="CF15" i="22"/>
  <c r="CE15" i="22"/>
  <c r="CD15" i="22"/>
  <c r="CB15" i="22"/>
  <c r="CA15" i="22"/>
  <c r="BZ15" i="22"/>
  <c r="BY15" i="22"/>
  <c r="BX15" i="22"/>
  <c r="BW15" i="22"/>
  <c r="BV15" i="22"/>
  <c r="BT15" i="22"/>
  <c r="BS15" i="22"/>
  <c r="BR15" i="22"/>
  <c r="BQ15" i="22"/>
  <c r="BP15" i="22"/>
  <c r="BO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Y15" i="22"/>
  <c r="X15" i="22"/>
  <c r="DH14" i="22"/>
  <c r="DG14" i="22"/>
  <c r="DF14" i="22"/>
  <c r="DE14" i="22"/>
  <c r="DD14" i="22"/>
  <c r="DC14" i="22"/>
  <c r="DB14" i="22"/>
  <c r="CZ14" i="22"/>
  <c r="CY14" i="22"/>
  <c r="CX14" i="22"/>
  <c r="CW14" i="22"/>
  <c r="CV14" i="22"/>
  <c r="CU14" i="22"/>
  <c r="CT14" i="22"/>
  <c r="CR14" i="22"/>
  <c r="CQ14" i="22"/>
  <c r="CP14" i="22"/>
  <c r="CO14" i="22"/>
  <c r="CN14" i="22"/>
  <c r="CM14" i="22"/>
  <c r="CL14" i="22"/>
  <c r="CJ14" i="22"/>
  <c r="CI14" i="22"/>
  <c r="CH14" i="22"/>
  <c r="CG14" i="22"/>
  <c r="CF14" i="22"/>
  <c r="CE14" i="22"/>
  <c r="CD14" i="22"/>
  <c r="CB14" i="22"/>
  <c r="CA14" i="22"/>
  <c r="BZ14" i="22"/>
  <c r="BY14" i="22"/>
  <c r="BX14" i="22"/>
  <c r="BW14" i="22"/>
  <c r="BV14" i="22"/>
  <c r="BT14" i="22"/>
  <c r="BS14" i="22"/>
  <c r="BR14" i="22"/>
  <c r="BQ14" i="22"/>
  <c r="BP14" i="22"/>
  <c r="BO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Y14" i="22"/>
  <c r="X14" i="22"/>
  <c r="DH13" i="22"/>
  <c r="DG13" i="22"/>
  <c r="DF13" i="22"/>
  <c r="DE13" i="22"/>
  <c r="DD13" i="22"/>
  <c r="DC13" i="22"/>
  <c r="DB13" i="22"/>
  <c r="CZ13" i="22"/>
  <c r="CY13" i="22"/>
  <c r="CX13" i="22"/>
  <c r="CW13" i="22"/>
  <c r="CV13" i="22"/>
  <c r="CU13" i="22"/>
  <c r="CT13" i="22"/>
  <c r="CR13" i="22"/>
  <c r="CQ13" i="22"/>
  <c r="CP13" i="22"/>
  <c r="CO13" i="22"/>
  <c r="CN13" i="22"/>
  <c r="CM13" i="22"/>
  <c r="CL13" i="22"/>
  <c r="CJ13" i="22"/>
  <c r="CI13" i="22"/>
  <c r="CH13" i="22"/>
  <c r="CG13" i="22"/>
  <c r="CF13" i="22"/>
  <c r="CE13" i="22"/>
  <c r="CD13" i="22"/>
  <c r="CB13" i="22"/>
  <c r="CA13" i="22"/>
  <c r="BZ13" i="22"/>
  <c r="BY13" i="22"/>
  <c r="BX13" i="22"/>
  <c r="BW13" i="22"/>
  <c r="BV13" i="22"/>
  <c r="BT13" i="22"/>
  <c r="BS13" i="22"/>
  <c r="BR13" i="22"/>
  <c r="BQ13" i="22"/>
  <c r="BP13" i="22"/>
  <c r="BO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Y13" i="22"/>
  <c r="X13" i="22"/>
  <c r="DH12" i="22"/>
  <c r="DG12" i="22"/>
  <c r="DF12" i="22"/>
  <c r="DE12" i="22"/>
  <c r="DD12" i="22"/>
  <c r="DC12" i="22"/>
  <c r="DB12" i="22"/>
  <c r="CZ12" i="22"/>
  <c r="CY12" i="22"/>
  <c r="CX12" i="22"/>
  <c r="CW12" i="22"/>
  <c r="CV12" i="22"/>
  <c r="CU12" i="22"/>
  <c r="CT12" i="22"/>
  <c r="CR12" i="22"/>
  <c r="CQ12" i="22"/>
  <c r="CP12" i="22"/>
  <c r="CO12" i="22"/>
  <c r="CN12" i="22"/>
  <c r="CM12" i="22"/>
  <c r="CL12" i="22"/>
  <c r="CJ12" i="22"/>
  <c r="CI12" i="22"/>
  <c r="CH12" i="22"/>
  <c r="CG12" i="22"/>
  <c r="CF12" i="22"/>
  <c r="CE12" i="22"/>
  <c r="CD12" i="22"/>
  <c r="CB12" i="22"/>
  <c r="CA12" i="22"/>
  <c r="BZ12" i="22"/>
  <c r="BY12" i="22"/>
  <c r="BX12" i="22"/>
  <c r="BW12" i="22"/>
  <c r="BV12" i="22"/>
  <c r="BT12" i="22"/>
  <c r="BS12" i="22"/>
  <c r="BR12" i="22"/>
  <c r="BQ12" i="22"/>
  <c r="BP12" i="22"/>
  <c r="BO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Y12" i="22"/>
  <c r="X12" i="22"/>
  <c r="DH11" i="22"/>
  <c r="DG11" i="22"/>
  <c r="DF11" i="22"/>
  <c r="DE11" i="22"/>
  <c r="DD11" i="22"/>
  <c r="DC11" i="22"/>
  <c r="DB11" i="22"/>
  <c r="CZ11" i="22"/>
  <c r="CY11" i="22"/>
  <c r="CX11" i="22"/>
  <c r="CW11" i="22"/>
  <c r="CV11" i="22"/>
  <c r="CU11" i="22"/>
  <c r="CT11" i="22"/>
  <c r="CR11" i="22"/>
  <c r="CQ11" i="22"/>
  <c r="CP11" i="22"/>
  <c r="CO11" i="22"/>
  <c r="CN11" i="22"/>
  <c r="CM11" i="22"/>
  <c r="CL11" i="22"/>
  <c r="CJ11" i="22"/>
  <c r="CI11" i="22"/>
  <c r="CH11" i="22"/>
  <c r="CG11" i="22"/>
  <c r="CF11" i="22"/>
  <c r="CE11" i="22"/>
  <c r="CD11" i="22"/>
  <c r="CB11" i="22"/>
  <c r="CA11" i="22"/>
  <c r="BZ11" i="22"/>
  <c r="BY11" i="22"/>
  <c r="BX11" i="22"/>
  <c r="BW11" i="22"/>
  <c r="BV11" i="22"/>
  <c r="BT11" i="22"/>
  <c r="BS11" i="22"/>
  <c r="BR11" i="22"/>
  <c r="BQ11" i="22"/>
  <c r="BP11" i="22"/>
  <c r="BO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Y11" i="22"/>
  <c r="X11" i="22"/>
  <c r="DH10" i="22"/>
  <c r="DG10" i="22"/>
  <c r="DF10" i="22"/>
  <c r="DE10" i="22"/>
  <c r="DD10" i="22"/>
  <c r="DC10" i="22"/>
  <c r="DB10" i="22"/>
  <c r="CZ10" i="22"/>
  <c r="CY10" i="22"/>
  <c r="CX10" i="22"/>
  <c r="CW10" i="22"/>
  <c r="CV10" i="22"/>
  <c r="CU10" i="22"/>
  <c r="CT10" i="22"/>
  <c r="CR10" i="22"/>
  <c r="CQ10" i="22"/>
  <c r="CP10" i="22"/>
  <c r="CO10" i="22"/>
  <c r="CN10" i="22"/>
  <c r="CM10" i="22"/>
  <c r="CL10" i="22"/>
  <c r="CJ10" i="22"/>
  <c r="CI10" i="22"/>
  <c r="CH10" i="22"/>
  <c r="CG10" i="22"/>
  <c r="CF10" i="22"/>
  <c r="CE10" i="22"/>
  <c r="CD10" i="22"/>
  <c r="CB10" i="22"/>
  <c r="CA10" i="22"/>
  <c r="BZ10" i="22"/>
  <c r="BY10" i="22"/>
  <c r="BX10" i="22"/>
  <c r="BW10" i="22"/>
  <c r="BV10" i="22"/>
  <c r="BT10" i="22"/>
  <c r="BS10" i="22"/>
  <c r="BR10" i="22"/>
  <c r="BQ10" i="22"/>
  <c r="BP10" i="22"/>
  <c r="BO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Y10" i="22"/>
  <c r="X10" i="22"/>
  <c r="DH9" i="22"/>
  <c r="DG9" i="22"/>
  <c r="DF9" i="22"/>
  <c r="DE9" i="22"/>
  <c r="DD9" i="22"/>
  <c r="DC9" i="22"/>
  <c r="DB9" i="22"/>
  <c r="CZ9" i="22"/>
  <c r="CY9" i="22"/>
  <c r="CX9" i="22"/>
  <c r="CW9" i="22"/>
  <c r="CV9" i="22"/>
  <c r="CU9" i="22"/>
  <c r="CT9" i="22"/>
  <c r="CR9" i="22"/>
  <c r="CQ9" i="22"/>
  <c r="CP9" i="22"/>
  <c r="CO9" i="22"/>
  <c r="CN9" i="22"/>
  <c r="CM9" i="22"/>
  <c r="CL9" i="22"/>
  <c r="CJ9" i="22"/>
  <c r="CI9" i="22"/>
  <c r="CH9" i="22"/>
  <c r="CG9" i="22"/>
  <c r="CF9" i="22"/>
  <c r="CE9" i="22"/>
  <c r="CD9" i="22"/>
  <c r="CB9" i="22"/>
  <c r="CA9" i="22"/>
  <c r="BZ9" i="22"/>
  <c r="BY9" i="22"/>
  <c r="BX9" i="22"/>
  <c r="BW9" i="22"/>
  <c r="BV9" i="22"/>
  <c r="BT9" i="22"/>
  <c r="BS9" i="22"/>
  <c r="BR9" i="22"/>
  <c r="BQ9" i="22"/>
  <c r="BP9" i="22"/>
  <c r="BO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Y9" i="22"/>
  <c r="X9" i="22"/>
  <c r="DH8" i="22"/>
  <c r="DG8" i="22"/>
  <c r="DF8" i="22"/>
  <c r="DE8" i="22"/>
  <c r="DD8" i="22"/>
  <c r="DC8" i="22"/>
  <c r="DB8" i="22"/>
  <c r="CZ8" i="22"/>
  <c r="CY8" i="22"/>
  <c r="CX8" i="22"/>
  <c r="CW8" i="22"/>
  <c r="CV8" i="22"/>
  <c r="CU8" i="22"/>
  <c r="CT8" i="22"/>
  <c r="CR8" i="22"/>
  <c r="CQ8" i="22"/>
  <c r="CP8" i="22"/>
  <c r="CO8" i="22"/>
  <c r="CN8" i="22"/>
  <c r="CM8" i="22"/>
  <c r="CL8" i="22"/>
  <c r="CJ8" i="22"/>
  <c r="CI8" i="22"/>
  <c r="CH8" i="22"/>
  <c r="CG8" i="22"/>
  <c r="CF8" i="22"/>
  <c r="CE8" i="22"/>
  <c r="CD8" i="22"/>
  <c r="CB8" i="22"/>
  <c r="CA8" i="22"/>
  <c r="BZ8" i="22"/>
  <c r="BY8" i="22"/>
  <c r="BX8" i="22"/>
  <c r="BW8" i="22"/>
  <c r="BV8" i="22"/>
  <c r="BT8" i="22"/>
  <c r="BS8" i="22"/>
  <c r="BR8" i="22"/>
  <c r="BQ8" i="22"/>
  <c r="BP8" i="22"/>
  <c r="BO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Y8" i="22"/>
  <c r="X8" i="22"/>
  <c r="DH7" i="22"/>
  <c r="DG7" i="22"/>
  <c r="DF7" i="22"/>
  <c r="DE7" i="22"/>
  <c r="DD7" i="22"/>
  <c r="DC7" i="22"/>
  <c r="DB7" i="22"/>
  <c r="CZ7" i="22"/>
  <c r="CY7" i="22"/>
  <c r="CX7" i="22"/>
  <c r="CW7" i="22"/>
  <c r="CV7" i="22"/>
  <c r="CU7" i="22"/>
  <c r="CT7" i="22"/>
  <c r="CR7" i="22"/>
  <c r="CQ7" i="22"/>
  <c r="CP7" i="22"/>
  <c r="CO7" i="22"/>
  <c r="CN7" i="22"/>
  <c r="CM7" i="22"/>
  <c r="CL7" i="22"/>
  <c r="CJ7" i="22"/>
  <c r="CI7" i="22"/>
  <c r="CH7" i="22"/>
  <c r="CG7" i="22"/>
  <c r="CF7" i="22"/>
  <c r="CE7" i="22"/>
  <c r="CD7" i="22"/>
  <c r="CB7" i="22"/>
  <c r="CA7" i="22"/>
  <c r="BZ7" i="22"/>
  <c r="BY7" i="22"/>
  <c r="BX7" i="22"/>
  <c r="BW7" i="22"/>
  <c r="BV7" i="22"/>
  <c r="BT7" i="22"/>
  <c r="BS7" i="22"/>
  <c r="BR7" i="22"/>
  <c r="BQ7" i="22"/>
  <c r="BP7" i="22"/>
  <c r="BO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Y7" i="22"/>
  <c r="X7" i="22"/>
  <c r="DH6" i="22"/>
  <c r="DG6" i="22"/>
  <c r="DF6" i="22"/>
  <c r="DE6" i="22"/>
  <c r="DD6" i="22"/>
  <c r="DC6" i="22"/>
  <c r="DB6" i="22"/>
  <c r="CZ6" i="22"/>
  <c r="CY6" i="22"/>
  <c r="CX6" i="22"/>
  <c r="CW6" i="22"/>
  <c r="CV6" i="22"/>
  <c r="CU6" i="22"/>
  <c r="CT6" i="22"/>
  <c r="CR6" i="22"/>
  <c r="CQ6" i="22"/>
  <c r="CP6" i="22"/>
  <c r="CO6" i="22"/>
  <c r="CN6" i="22"/>
  <c r="CM6" i="22"/>
  <c r="CL6" i="22"/>
  <c r="CJ6" i="22"/>
  <c r="CI6" i="22"/>
  <c r="CH6" i="22"/>
  <c r="CG6" i="22"/>
  <c r="CF6" i="22"/>
  <c r="CE6" i="22"/>
  <c r="CD6" i="22"/>
  <c r="CB6" i="22"/>
  <c r="CA6" i="22"/>
  <c r="BZ6" i="22"/>
  <c r="BY6" i="22"/>
  <c r="BX6" i="22"/>
  <c r="BW6" i="22"/>
  <c r="BV6" i="22"/>
  <c r="BT6" i="22"/>
  <c r="BS6" i="22"/>
  <c r="BR6" i="22"/>
  <c r="BQ6" i="22"/>
  <c r="BP6" i="22"/>
  <c r="BO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Y6" i="22"/>
  <c r="X6" i="22"/>
  <c r="DH5" i="22"/>
  <c r="DG5" i="22"/>
  <c r="DF5" i="22"/>
  <c r="DE5" i="22"/>
  <c r="DD5" i="22"/>
  <c r="DC5" i="22"/>
  <c r="DB5" i="22"/>
  <c r="CZ5" i="22"/>
  <c r="CY5" i="22"/>
  <c r="CX5" i="22"/>
  <c r="CW5" i="22"/>
  <c r="CV5" i="22"/>
  <c r="CU5" i="22"/>
  <c r="CT5" i="22"/>
  <c r="CR5" i="22"/>
  <c r="CQ5" i="22"/>
  <c r="CP5" i="22"/>
  <c r="CO5" i="22"/>
  <c r="CN5" i="22"/>
  <c r="CM5" i="22"/>
  <c r="CL5" i="22"/>
  <c r="CJ5" i="22"/>
  <c r="CI5" i="22"/>
  <c r="CH5" i="22"/>
  <c r="CG5" i="22"/>
  <c r="CF5" i="22"/>
  <c r="CE5" i="22"/>
  <c r="CD5" i="22"/>
  <c r="CB5" i="22"/>
  <c r="CA5" i="22"/>
  <c r="BZ5" i="22"/>
  <c r="BY5" i="22"/>
  <c r="BX5" i="22"/>
  <c r="BW5" i="22"/>
  <c r="BV5" i="22"/>
  <c r="BT5" i="22"/>
  <c r="BS5" i="22"/>
  <c r="BR5" i="22"/>
  <c r="BQ5" i="22"/>
  <c r="BP5" i="22"/>
  <c r="BO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Y5" i="22"/>
  <c r="X5" i="22"/>
  <c r="DH4" i="22"/>
  <c r="DG4" i="22"/>
  <c r="DF4" i="22"/>
  <c r="DE4" i="22"/>
  <c r="DD4" i="22"/>
  <c r="DC4" i="22"/>
  <c r="DB4" i="22"/>
  <c r="CZ4" i="22"/>
  <c r="CY4" i="22"/>
  <c r="CX4" i="22"/>
  <c r="CW4" i="22"/>
  <c r="CV4" i="22"/>
  <c r="CU4" i="22"/>
  <c r="CT4" i="22"/>
  <c r="CR4" i="22"/>
  <c r="CQ4" i="22"/>
  <c r="CP4" i="22"/>
  <c r="CO4" i="22"/>
  <c r="CN4" i="22"/>
  <c r="CM4" i="22"/>
  <c r="CL4" i="22"/>
  <c r="CJ4" i="22"/>
  <c r="CI4" i="22"/>
  <c r="CH4" i="22"/>
  <c r="CG4" i="22"/>
  <c r="CF4" i="22"/>
  <c r="CE4" i="22"/>
  <c r="CD4" i="22"/>
  <c r="CB4" i="22"/>
  <c r="CA4" i="22"/>
  <c r="BZ4" i="22"/>
  <c r="BY4" i="22"/>
  <c r="BX4" i="22"/>
  <c r="BW4" i="22"/>
  <c r="BV4" i="22"/>
  <c r="BT4" i="22"/>
  <c r="BS4" i="22"/>
  <c r="BR4" i="22"/>
  <c r="BQ4" i="22"/>
  <c r="BP4" i="22"/>
  <c r="BO4" i="22"/>
  <c r="AW4" i="22"/>
  <c r="AV4" i="22"/>
  <c r="AU4" i="22"/>
  <c r="AT4" i="22"/>
  <c r="AS4" i="22"/>
  <c r="AR4" i="22"/>
  <c r="AQ4" i="22"/>
  <c r="AP4" i="22"/>
  <c r="AO4" i="22"/>
  <c r="AN4" i="22"/>
  <c r="AM4" i="22"/>
  <c r="AL4" i="22"/>
  <c r="AK4" i="22"/>
  <c r="AJ4" i="22"/>
  <c r="AI4" i="22"/>
  <c r="AH4" i="22"/>
  <c r="AG4" i="22"/>
  <c r="AF4" i="22"/>
  <c r="AE4" i="22"/>
  <c r="AD4" i="22"/>
  <c r="Y4" i="22"/>
  <c r="X4" i="22"/>
  <c r="DH3" i="22"/>
  <c r="DG3" i="22"/>
  <c r="DF3" i="22"/>
  <c r="DE3" i="22"/>
  <c r="DD3" i="22"/>
  <c r="DC3" i="22"/>
  <c r="DB3" i="22"/>
  <c r="CZ3" i="22"/>
  <c r="CY3" i="22"/>
  <c r="CX3" i="22"/>
  <c r="CW3" i="22"/>
  <c r="CV3" i="22"/>
  <c r="CU3" i="22"/>
  <c r="CT3" i="22"/>
  <c r="CR3" i="22"/>
  <c r="CQ3" i="22"/>
  <c r="CP3" i="22"/>
  <c r="CO3" i="22"/>
  <c r="CN3" i="22"/>
  <c r="CM3" i="22"/>
  <c r="CL3" i="22"/>
  <c r="CJ3" i="22"/>
  <c r="CI3" i="22"/>
  <c r="CH3" i="22"/>
  <c r="CG3" i="22"/>
  <c r="CF3" i="22"/>
  <c r="CE3" i="22"/>
  <c r="CD3" i="22"/>
  <c r="CB3" i="22"/>
  <c r="CA3" i="22"/>
  <c r="BZ3" i="22"/>
  <c r="BY3" i="22"/>
  <c r="BX3" i="22"/>
  <c r="BW3" i="22"/>
  <c r="BV3" i="22"/>
  <c r="BT3" i="22"/>
  <c r="BS3" i="22"/>
  <c r="BR3" i="22"/>
  <c r="BQ3" i="22"/>
  <c r="BP3" i="22"/>
  <c r="BO3" i="22"/>
  <c r="AW3" i="22"/>
  <c r="AV3" i="22"/>
  <c r="AU3" i="22"/>
  <c r="AT3" i="22"/>
  <c r="AS3" i="22"/>
  <c r="AR3" i="22"/>
  <c r="AQ3" i="22"/>
  <c r="AP3" i="22"/>
  <c r="AO3" i="22"/>
  <c r="AN3" i="22"/>
  <c r="AM3" i="22"/>
  <c r="AL3" i="22"/>
  <c r="AK3" i="22"/>
  <c r="AJ3" i="22"/>
  <c r="AI3" i="22"/>
  <c r="AH3" i="22"/>
  <c r="AG3" i="22"/>
  <c r="AF3" i="22"/>
  <c r="AE3" i="22"/>
  <c r="AD3" i="22"/>
  <c r="Y3" i="22"/>
  <c r="X3" i="22"/>
  <c r="DH2" i="22"/>
  <c r="DG2" i="22"/>
  <c r="DF2" i="22"/>
  <c r="DE2" i="22"/>
  <c r="DD2" i="22"/>
  <c r="DC2" i="22"/>
  <c r="CZ2" i="22"/>
  <c r="CY2" i="22"/>
  <c r="CX2" i="22"/>
  <c r="CW2" i="22"/>
  <c r="CV2" i="22"/>
  <c r="CU2" i="22"/>
  <c r="CR2" i="22"/>
  <c r="CQ2" i="22"/>
  <c r="CP2" i="22"/>
  <c r="CO2" i="22"/>
  <c r="CN2" i="22"/>
  <c r="CM2" i="22"/>
  <c r="CJ2" i="22"/>
  <c r="CI2" i="22"/>
  <c r="CH2" i="22"/>
  <c r="CG2" i="22"/>
  <c r="CF2" i="22"/>
  <c r="CE2" i="22"/>
  <c r="CB2" i="22"/>
  <c r="CA2" i="22"/>
  <c r="BZ2" i="22"/>
  <c r="BY2" i="22"/>
  <c r="BX2" i="22"/>
  <c r="BW2" i="22"/>
  <c r="BT2" i="22"/>
  <c r="BS2" i="22"/>
  <c r="BR2" i="22"/>
  <c r="BQ2" i="22"/>
  <c r="BP2" i="22"/>
  <c r="BO2" i="22"/>
  <c r="AW2" i="22"/>
  <c r="AV2" i="22"/>
  <c r="AU2" i="22"/>
  <c r="AS2" i="22"/>
  <c r="AR2" i="22"/>
  <c r="AQ2" i="22"/>
  <c r="AP2" i="22"/>
  <c r="AO2" i="22"/>
  <c r="AN2" i="22"/>
  <c r="AM2" i="22"/>
  <c r="AL2" i="22"/>
  <c r="AK2" i="22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B23" i="23"/>
  <c r="U22" i="23"/>
  <c r="T22" i="23"/>
  <c r="S22" i="23"/>
  <c r="R22" i="23"/>
  <c r="Q22" i="23"/>
  <c r="P22" i="23"/>
  <c r="O22" i="23"/>
  <c r="N22" i="23"/>
  <c r="M22" i="23"/>
  <c r="K22" i="23"/>
  <c r="L22" i="23" s="1"/>
  <c r="J22" i="23"/>
  <c r="I22" i="23"/>
  <c r="H22" i="23"/>
  <c r="G22" i="23"/>
  <c r="F22" i="23"/>
  <c r="E22" i="23"/>
  <c r="D22" i="23"/>
  <c r="B22" i="23"/>
  <c r="U21" i="23"/>
  <c r="T21" i="23"/>
  <c r="S21" i="23"/>
  <c r="R21" i="23"/>
  <c r="Q21" i="23"/>
  <c r="P21" i="23"/>
  <c r="O21" i="23"/>
  <c r="N21" i="23"/>
  <c r="M21" i="23"/>
  <c r="K21" i="23"/>
  <c r="L21" i="23" s="1"/>
  <c r="J21" i="23"/>
  <c r="I21" i="23"/>
  <c r="H21" i="23"/>
  <c r="G21" i="23"/>
  <c r="F21" i="23"/>
  <c r="E21" i="23"/>
  <c r="D21" i="23"/>
  <c r="B21" i="23"/>
  <c r="U20" i="23"/>
  <c r="S20" i="23"/>
  <c r="R20" i="23"/>
  <c r="Q20" i="23"/>
  <c r="P20" i="23"/>
  <c r="O20" i="23"/>
  <c r="N20" i="23"/>
  <c r="M20" i="23"/>
  <c r="K20" i="23"/>
  <c r="L20" i="23" s="1"/>
  <c r="J20" i="23"/>
  <c r="I20" i="23"/>
  <c r="H20" i="23"/>
  <c r="G20" i="23"/>
  <c r="F20" i="23"/>
  <c r="E20" i="23"/>
  <c r="D20" i="23"/>
  <c r="B20" i="23"/>
  <c r="U19" i="23"/>
  <c r="S19" i="23"/>
  <c r="R19" i="23"/>
  <c r="Q19" i="23"/>
  <c r="P19" i="23"/>
  <c r="O19" i="23"/>
  <c r="N19" i="23"/>
  <c r="M19" i="23"/>
  <c r="K19" i="23"/>
  <c r="L19" i="23" s="1"/>
  <c r="J19" i="23"/>
  <c r="I19" i="23"/>
  <c r="H19" i="23"/>
  <c r="G19" i="23"/>
  <c r="F19" i="23"/>
  <c r="E19" i="23"/>
  <c r="D19" i="23"/>
  <c r="B19" i="23"/>
  <c r="U18" i="23"/>
  <c r="T18" i="23"/>
  <c r="S18" i="23"/>
  <c r="R18" i="23"/>
  <c r="Q18" i="23"/>
  <c r="P18" i="23"/>
  <c r="O18" i="23"/>
  <c r="N18" i="23"/>
  <c r="M18" i="23"/>
  <c r="K18" i="23"/>
  <c r="L18" i="23" s="1"/>
  <c r="J18" i="23"/>
  <c r="I18" i="23"/>
  <c r="H18" i="23"/>
  <c r="G18" i="23"/>
  <c r="F18" i="23"/>
  <c r="E18" i="23"/>
  <c r="D18" i="23"/>
  <c r="B18" i="23"/>
  <c r="U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B17" i="23"/>
  <c r="U16" i="23"/>
  <c r="T16" i="23"/>
  <c r="S16" i="23"/>
  <c r="R16" i="23"/>
  <c r="Q16" i="23"/>
  <c r="P16" i="23"/>
  <c r="O16" i="23"/>
  <c r="N16" i="23"/>
  <c r="M16" i="23"/>
  <c r="K16" i="23"/>
  <c r="L16" i="23" s="1"/>
  <c r="J16" i="23"/>
  <c r="I16" i="23"/>
  <c r="H16" i="23"/>
  <c r="G16" i="23"/>
  <c r="F16" i="23"/>
  <c r="E16" i="23"/>
  <c r="D16" i="23"/>
  <c r="B16" i="23"/>
  <c r="U15" i="23"/>
  <c r="T15" i="23"/>
  <c r="S15" i="23"/>
  <c r="R15" i="23"/>
  <c r="Q15" i="23"/>
  <c r="P15" i="23"/>
  <c r="O15" i="23"/>
  <c r="N15" i="23"/>
  <c r="M15" i="23"/>
  <c r="K15" i="23"/>
  <c r="L15" i="23" s="1"/>
  <c r="J15" i="23"/>
  <c r="I15" i="23"/>
  <c r="H15" i="23"/>
  <c r="G15" i="23"/>
  <c r="F15" i="23"/>
  <c r="E15" i="23"/>
  <c r="D15" i="23"/>
  <c r="B15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B14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B13" i="23"/>
  <c r="U12" i="23"/>
  <c r="T12" i="23"/>
  <c r="S12" i="23"/>
  <c r="R12" i="23"/>
  <c r="Q12" i="23"/>
  <c r="P12" i="23"/>
  <c r="O12" i="23"/>
  <c r="N12" i="23"/>
  <c r="M12" i="23"/>
  <c r="K12" i="23"/>
  <c r="L12" i="23" s="1"/>
  <c r="J12" i="23"/>
  <c r="I12" i="23"/>
  <c r="H12" i="23"/>
  <c r="G12" i="23"/>
  <c r="F12" i="23"/>
  <c r="E12" i="23"/>
  <c r="D12" i="23"/>
  <c r="B12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B11" i="23"/>
  <c r="U10" i="23"/>
  <c r="T10" i="23"/>
  <c r="S10" i="23"/>
  <c r="R10" i="23"/>
  <c r="Q10" i="23"/>
  <c r="P10" i="23"/>
  <c r="O10" i="23"/>
  <c r="N10" i="23"/>
  <c r="M10" i="23"/>
  <c r="K10" i="23"/>
  <c r="L10" i="23" s="1"/>
  <c r="J10" i="23"/>
  <c r="I10" i="23"/>
  <c r="H10" i="23"/>
  <c r="G10" i="23"/>
  <c r="F10" i="23"/>
  <c r="E10" i="23"/>
  <c r="D10" i="23"/>
  <c r="B10" i="23"/>
  <c r="U9" i="23"/>
  <c r="T9" i="23"/>
  <c r="S9" i="23"/>
  <c r="R9" i="23"/>
  <c r="Q9" i="23"/>
  <c r="P9" i="23"/>
  <c r="O9" i="23"/>
  <c r="N9" i="23"/>
  <c r="M9" i="23"/>
  <c r="K9" i="23"/>
  <c r="L9" i="23" s="1"/>
  <c r="J9" i="23"/>
  <c r="I9" i="23"/>
  <c r="H9" i="23"/>
  <c r="G9" i="23"/>
  <c r="F9" i="23"/>
  <c r="E9" i="23"/>
  <c r="D9" i="23"/>
  <c r="B9" i="23"/>
  <c r="U8" i="23"/>
  <c r="T8" i="23"/>
  <c r="S8" i="23"/>
  <c r="R8" i="23"/>
  <c r="Q8" i="23"/>
  <c r="P8" i="23"/>
  <c r="O8" i="23"/>
  <c r="N8" i="23"/>
  <c r="M8" i="23"/>
  <c r="K8" i="23"/>
  <c r="L8" i="23" s="1"/>
  <c r="J8" i="23"/>
  <c r="I8" i="23"/>
  <c r="H8" i="23"/>
  <c r="G8" i="23"/>
  <c r="F8" i="23"/>
  <c r="E8" i="23"/>
  <c r="D8" i="23"/>
  <c r="B8" i="23"/>
  <c r="U7" i="23"/>
  <c r="T7" i="23"/>
  <c r="S7" i="23"/>
  <c r="R7" i="23"/>
  <c r="Q7" i="23"/>
  <c r="P7" i="23"/>
  <c r="O7" i="23"/>
  <c r="N7" i="23"/>
  <c r="M7" i="23"/>
  <c r="K7" i="23"/>
  <c r="L7" i="23" s="1"/>
  <c r="J7" i="23"/>
  <c r="I7" i="23"/>
  <c r="H7" i="23"/>
  <c r="G7" i="23"/>
  <c r="F7" i="23"/>
  <c r="E7" i="23"/>
  <c r="D7" i="23"/>
  <c r="B7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B6" i="23"/>
</calcChain>
</file>

<file path=xl/sharedStrings.xml><?xml version="1.0" encoding="utf-8"?>
<sst xmlns="http://schemas.openxmlformats.org/spreadsheetml/2006/main" count="663" uniqueCount="276">
  <si>
    <t>C.COMUNES</t>
  </si>
  <si>
    <t>FORMACIÓN</t>
  </si>
  <si>
    <t>SUELDO</t>
  </si>
  <si>
    <t>TRIENIOS</t>
  </si>
  <si>
    <t>RESIDENCIA</t>
  </si>
  <si>
    <t>INTEGRADOS</t>
  </si>
  <si>
    <t>NUEVO INGRESO</t>
  </si>
  <si>
    <t>C</t>
  </si>
  <si>
    <t>NUEVO INGRESO-INTERINOS</t>
  </si>
  <si>
    <t>E</t>
  </si>
  <si>
    <t>BASE MÁXIMA DE COTIZACIÓN</t>
  </si>
  <si>
    <t>MAXIMA</t>
  </si>
  <si>
    <t>Grupo</t>
  </si>
  <si>
    <t>GRUPO</t>
  </si>
  <si>
    <t>IMPORTE</t>
  </si>
  <si>
    <t>DESEMPLEO</t>
  </si>
  <si>
    <t>Código</t>
  </si>
  <si>
    <t>Denominación</t>
  </si>
  <si>
    <t>Total
Básicas</t>
  </si>
  <si>
    <t>Paga
Extra</t>
  </si>
  <si>
    <t>Sueldo
Base</t>
  </si>
  <si>
    <t>Antigüedad
(Fecha)</t>
  </si>
  <si>
    <t>Compl.
Destino</t>
  </si>
  <si>
    <t>Compl.
Específico</t>
  </si>
  <si>
    <t>Compl.
Residencia</t>
  </si>
  <si>
    <t>Total 
Complem</t>
  </si>
  <si>
    <t>Total
Retribuc</t>
  </si>
  <si>
    <t>S. Social
Empresa</t>
  </si>
  <si>
    <t>Numero
Trienios</t>
  </si>
  <si>
    <t>Compl
Product</t>
  </si>
  <si>
    <t>Base
Cotizac</t>
  </si>
  <si>
    <t>Total
Coste</t>
  </si>
  <si>
    <t>Tipo</t>
  </si>
  <si>
    <t>Area</t>
  </si>
  <si>
    <t>Unidad</t>
  </si>
  <si>
    <t>Servicio</t>
  </si>
  <si>
    <t>Forma
Provisión</t>
  </si>
  <si>
    <t>Situación
Plaza</t>
  </si>
  <si>
    <t>Experiencia</t>
  </si>
  <si>
    <t>Titulación
Específica</t>
  </si>
  <si>
    <t>Nivel
CD</t>
  </si>
  <si>
    <t>Complem.
Específico</t>
  </si>
  <si>
    <t>Clase
Vínculo</t>
  </si>
  <si>
    <t>Admin. P.
Proced.</t>
  </si>
  <si>
    <t>Adminis. P.
Procedenc.</t>
  </si>
  <si>
    <t>Denominación y Características
Esenciales de los puestos</t>
  </si>
  <si>
    <t>Retribuciones</t>
  </si>
  <si>
    <t>Escala
Subescala</t>
  </si>
  <si>
    <t>Observaciones</t>
  </si>
  <si>
    <t>Otros requisitos exigidos</t>
  </si>
  <si>
    <t>Adscripción a:</t>
  </si>
  <si>
    <t>Requisitos para su desempeño</t>
  </si>
  <si>
    <t>NS</t>
  </si>
  <si>
    <t>F</t>
  </si>
  <si>
    <t>CM</t>
  </si>
  <si>
    <t>A/GENERAL</t>
  </si>
  <si>
    <t>------</t>
  </si>
  <si>
    <t>L</t>
  </si>
  <si>
    <t>--------</t>
  </si>
  <si>
    <t xml:space="preserve">Ninguna </t>
  </si>
  <si>
    <t>cod</t>
  </si>
  <si>
    <t>CATEGORIA</t>
  </si>
  <si>
    <t>I</t>
  </si>
  <si>
    <t>II</t>
  </si>
  <si>
    <t>III</t>
  </si>
  <si>
    <t>IV</t>
  </si>
  <si>
    <t>V</t>
  </si>
  <si>
    <t>VI</t>
  </si>
  <si>
    <t>VII</t>
  </si>
  <si>
    <t>COTIZACIONES FUNCIONARIOS</t>
  </si>
  <si>
    <t>FCI</t>
  </si>
  <si>
    <t>FCN</t>
  </si>
  <si>
    <t>FIN</t>
  </si>
  <si>
    <t>COTIZACIONES LABORALES</t>
  </si>
  <si>
    <t>LI</t>
  </si>
  <si>
    <t>LABORAL</t>
  </si>
  <si>
    <t>LABORAL INTERINO</t>
  </si>
  <si>
    <t>FOGASA</t>
  </si>
  <si>
    <t>Trienios
Antigüedad</t>
  </si>
  <si>
    <t>Clase</t>
  </si>
  <si>
    <t>EPIGRAFES AT Y EP</t>
  </si>
  <si>
    <t>TIPO</t>
  </si>
  <si>
    <t>OFICINAS</t>
  </si>
  <si>
    <t>POLICIA LOCAL Y G.</t>
  </si>
  <si>
    <t>OPERARIO FONTANERO</t>
  </si>
  <si>
    <t>LIMPIEZA</t>
  </si>
  <si>
    <t>%</t>
  </si>
  <si>
    <t>Conting.
Comunes</t>
  </si>
  <si>
    <t>Desempleo</t>
  </si>
  <si>
    <t>Formación</t>
  </si>
  <si>
    <t>Epígrafe
AT EP</t>
  </si>
  <si>
    <t>Epígrafe
ATEP</t>
  </si>
  <si>
    <t>Totales. ...........</t>
  </si>
  <si>
    <t>Ayuntamiento de Los Realejos</t>
  </si>
  <si>
    <t>Compl.
Personal</t>
  </si>
  <si>
    <t>G.M. URBANISMO</t>
  </si>
  <si>
    <t>Número
Unidad</t>
  </si>
  <si>
    <t>UNIDAD</t>
  </si>
  <si>
    <t>SIN ESPECIFICAR</t>
  </si>
  <si>
    <t>GERENTE - Alta Dirección</t>
  </si>
  <si>
    <t>S</t>
  </si>
  <si>
    <t>LD</t>
  </si>
  <si>
    <t>IND</t>
  </si>
  <si>
    <t>SI</t>
  </si>
  <si>
    <t>A/GENERAL
TÉCNICA</t>
  </si>
  <si>
    <t>-------</t>
  </si>
  <si>
    <t>A/GENERAL ADMINIST.</t>
  </si>
  <si>
    <t>A/GENERAL AUXILIAR</t>
  </si>
  <si>
    <t xml:space="preserve"> A/ ESPECIAL TÉCNICA</t>
  </si>
  <si>
    <t>Arquitecto</t>
  </si>
  <si>
    <t>A/ESPECIAL TÉCNICA</t>
  </si>
  <si>
    <t>Arquitecto Tec.</t>
  </si>
  <si>
    <t>A/ESPECIAL DE SERVICIOS</t>
  </si>
  <si>
    <t>ATENCIÓN CIUDADANA</t>
  </si>
  <si>
    <t>SERVICIOS GENERALES</t>
  </si>
  <si>
    <t>Observ.</t>
  </si>
  <si>
    <t>BAS
FUN</t>
  </si>
  <si>
    <t>COM
FUN</t>
  </si>
  <si>
    <t>BAS
LAB</t>
  </si>
  <si>
    <t>COM
LAB</t>
  </si>
  <si>
    <t>SS
FUN</t>
  </si>
  <si>
    <t>SS
LAB</t>
  </si>
  <si>
    <t>COMPLEMENTO  DESTINO + P.EXTRA</t>
  </si>
  <si>
    <t>Nombre y Apellidos</t>
  </si>
  <si>
    <t>GMU-E-01</t>
  </si>
  <si>
    <t>GMU-F-01</t>
  </si>
  <si>
    <t>GMU-F-02</t>
  </si>
  <si>
    <t>GMU-F-03</t>
  </si>
  <si>
    <t>GMU-F-04</t>
  </si>
  <si>
    <t>GMU-F-05</t>
  </si>
  <si>
    <t>GMU-F-07</t>
  </si>
  <si>
    <t>GMU-F-08</t>
  </si>
  <si>
    <t>GMU-F-09</t>
  </si>
  <si>
    <t>GMU-F-10</t>
  </si>
  <si>
    <t>GMU-F-11</t>
  </si>
  <si>
    <t>GMU-F-14</t>
  </si>
  <si>
    <t>GMU-F-15</t>
  </si>
  <si>
    <t>100% CD en pagas extra</t>
  </si>
  <si>
    <t>A2</t>
  </si>
  <si>
    <t>A1</t>
  </si>
  <si>
    <t>C1</t>
  </si>
  <si>
    <t>C2</t>
  </si>
  <si>
    <t>CONSERJERÍA</t>
  </si>
  <si>
    <t>D</t>
  </si>
  <si>
    <t>CNAE</t>
  </si>
  <si>
    <t>ADMINISTR. PUBLICA</t>
  </si>
  <si>
    <t>A</t>
  </si>
  <si>
    <t>H</t>
  </si>
  <si>
    <t>G</t>
  </si>
  <si>
    <t>Valor Punto………………………….</t>
  </si>
  <si>
    <t>Valor Punto Laborales………………………….</t>
  </si>
  <si>
    <t>Totales .......</t>
  </si>
  <si>
    <t>Gerencia Municipal de Urbanismo (GMU)</t>
  </si>
  <si>
    <t>ALTOS CARGOS</t>
  </si>
  <si>
    <t>Org.</t>
  </si>
  <si>
    <t>Fun.</t>
  </si>
  <si>
    <t>Eco.</t>
  </si>
  <si>
    <t>Descripción</t>
  </si>
  <si>
    <t>% Var</t>
  </si>
  <si>
    <t>GMU</t>
  </si>
  <si>
    <t>RETRIBUCIONES DE ALTOS CARGOS</t>
  </si>
  <si>
    <t>SEGURIAD SOCIAL -ALTOS CARGOS</t>
  </si>
  <si>
    <t>Total altos cargos ……..</t>
  </si>
  <si>
    <t>PERSONAL FUNCIONARIO, LABORAL Y GABINETE</t>
  </si>
  <si>
    <t>RETRIBUCIONES BASICAS DE FUNCIONARIOS</t>
  </si>
  <si>
    <t>RETRIBUC. COMPLEMENTARIAS FUNCIONARIOS</t>
  </si>
  <si>
    <t>RETRIBUCIONES BÁSICAS</t>
  </si>
  <si>
    <t>OTRAS RETRIBUCIONES</t>
  </si>
  <si>
    <t xml:space="preserve">OTRO PERSONAL </t>
  </si>
  <si>
    <t xml:space="preserve">PRODUCTIVIDAD </t>
  </si>
  <si>
    <t>GRATIFICACIONES</t>
  </si>
  <si>
    <t>GRATIFICACIONES -PERSONAL LABORAL</t>
  </si>
  <si>
    <t>SEGURIDAD SOCIAL FUNCIONARIOS</t>
  </si>
  <si>
    <t>SEGURIDAD SOCIAL -LABORALES</t>
  </si>
  <si>
    <t>SEGURIDAD SOCIAL -OTRO PERSONAL</t>
  </si>
  <si>
    <t>ASISTENCIA MÉDICO FARMACEÚTICA A FUNCIONARIOS</t>
  </si>
  <si>
    <t>FORMACION Y PERFECCIONAMIENTO DEL PERSONAL</t>
  </si>
  <si>
    <t>ACCION SOCIAL</t>
  </si>
  <si>
    <t xml:space="preserve">SEGUROS </t>
  </si>
  <si>
    <t>ACCION SOCIAL - P LABORAL</t>
  </si>
  <si>
    <t>ASISTENCIA MEDICO FARMACEUTICA A LABORALES</t>
  </si>
  <si>
    <t>OTROS GASTOS DE PERSONAL</t>
  </si>
  <si>
    <t>Total otros gastos de personal……..</t>
  </si>
  <si>
    <t>OTROS GASTOS SOCIALES</t>
  </si>
  <si>
    <t>Total otros gastos sociales……..</t>
  </si>
  <si>
    <t>RESUMEN CAPITULO I- GASTOS DE PERSONAL</t>
  </si>
  <si>
    <t>ALTOS CARGOS…………………………………...……………………………………………………..………</t>
  </si>
  <si>
    <t>PERSONAL LABORAL, FUNCIONARIOS. PERSONAL GABINETE…………………..………….</t>
  </si>
  <si>
    <t>OTROS GASTOS SOCIALES………………………………………………………………………………………….</t>
  </si>
  <si>
    <t>----</t>
  </si>
  <si>
    <t>Dotac</t>
  </si>
  <si>
    <t>PENSIONES A CARGO DE LA ENTIDAD</t>
  </si>
  <si>
    <t>OTROS GASTOS DE PERSONAL………………………………………………………………………...………………....</t>
  </si>
  <si>
    <t>Cap</t>
  </si>
  <si>
    <t>ANÁLISIS PRESUPUESTO GERENCIA MUNICIPAL DE URBANISMO</t>
  </si>
  <si>
    <t>Gastos del Personal</t>
  </si>
  <si>
    <t>Gastos en bb. corrientes y servicios</t>
  </si>
  <si>
    <t>Gastos financieros</t>
  </si>
  <si>
    <t>Transferencias corrientes</t>
  </si>
  <si>
    <t>Inversiones reales</t>
  </si>
  <si>
    <t>Transferencias de capital</t>
  </si>
  <si>
    <t>VIII</t>
  </si>
  <si>
    <t>Activos financieros</t>
  </si>
  <si>
    <t>IX</t>
  </si>
  <si>
    <t>Pasivos financieros</t>
  </si>
  <si>
    <t>Concepto</t>
  </si>
  <si>
    <t>RETRIBUCIONES COMPLEMENTARIAS - PROYECTOS</t>
  </si>
  <si>
    <t>Totales……..</t>
  </si>
  <si>
    <t>Difencias</t>
  </si>
  <si>
    <t>DIFER</t>
  </si>
  <si>
    <t>IMPORTE PAGA EXTRA</t>
  </si>
  <si>
    <t>Fecha …</t>
  </si>
  <si>
    <t xml:space="preserve">Ingeniero </t>
  </si>
  <si>
    <t>González Hernández, Susana B.</t>
  </si>
  <si>
    <t>González Expósito, María de los Ángeles</t>
  </si>
  <si>
    <t>GMU-F-16</t>
  </si>
  <si>
    <t>GMU-F-06</t>
  </si>
  <si>
    <t>GMU-F-12</t>
  </si>
  <si>
    <t>GMU-F-13</t>
  </si>
  <si>
    <t xml:space="preserve">GERENCIA MUNICIPAL DE URBANISMO - CUADRO RESUMEN GASTOS PERSONAL COMPARATIVO </t>
  </si>
  <si>
    <t>Número de Puestos de Trabajo …………………………………………………………………………………..</t>
  </si>
  <si>
    <t>Puestos de Trabajo dotados presupuestariamente…………………………………………………………………………………..</t>
  </si>
  <si>
    <t>17</t>
  </si>
  <si>
    <t>FONDO VALORACIÓN PUESTOS DE TRABAJO</t>
  </si>
  <si>
    <t>Barreto Fortuny, María Candelaria</t>
  </si>
  <si>
    <t>Compl.
Específico
Nueva VPT</t>
  </si>
  <si>
    <t>CE Nueva
VPT (Ptos)</t>
  </si>
  <si>
    <t>CD Nueva
VPT</t>
  </si>
  <si>
    <t>CD
Calculo</t>
  </si>
  <si>
    <t>Vinc</t>
  </si>
  <si>
    <t>Puntos 
CE</t>
  </si>
  <si>
    <t>RETRIBUCIONES BASICAS</t>
  </si>
  <si>
    <t xml:space="preserve">NIVEL </t>
  </si>
  <si>
    <t>P.EXTRA</t>
  </si>
  <si>
    <t>Vacante</t>
  </si>
  <si>
    <t>VV</t>
  </si>
  <si>
    <t>CPT</t>
  </si>
  <si>
    <t>MEI</t>
  </si>
  <si>
    <t>FCP</t>
  </si>
  <si>
    <t>POLICÍAS LOCALES</t>
  </si>
  <si>
    <t>PRESUPUESTO
2025</t>
  </si>
  <si>
    <t>Prevision 2025</t>
  </si>
  <si>
    <t>POSIBLE INCREMENTO LPGE 2,00%</t>
  </si>
  <si>
    <t>Valoración Coste - Retribuciones 2025: DATABASE</t>
  </si>
  <si>
    <t>Cuota Solidaridad</t>
  </si>
  <si>
    <t>CUOTA SOLIDA</t>
  </si>
  <si>
    <t>García Martín, Ulises</t>
  </si>
  <si>
    <t xml:space="preserve">Hernández Fernández, Agustín </t>
  </si>
  <si>
    <t xml:space="preserve">Garcia Luis, Hermógenes </t>
  </si>
  <si>
    <t xml:space="preserve">Luis Márquez, Jesús Damián </t>
  </si>
  <si>
    <t xml:space="preserve">Vacante /Dorta Perdomo, Beatriz </t>
  </si>
  <si>
    <t xml:space="preserve">Marrero González, Josafat Antonio </t>
  </si>
  <si>
    <t xml:space="preserve">González Méndez, Jesús Manuel </t>
  </si>
  <si>
    <t xml:space="preserve"> Barreto Castellano-Báez, Mª Elena </t>
  </si>
  <si>
    <t>Vacante/González Bravo, Jennifer Rita</t>
  </si>
  <si>
    <t>GMU-F-17</t>
  </si>
  <si>
    <t>Presupuesto 2026 - Previsiones de gastos de Personal</t>
  </si>
  <si>
    <t>PRESUPUESTO
2026</t>
  </si>
  <si>
    <t>Prevision 2026</t>
  </si>
  <si>
    <t>18</t>
  </si>
  <si>
    <t>16</t>
  </si>
  <si>
    <t>Acosta Rodríguez, Ylenia</t>
  </si>
  <si>
    <t>Oramas de la Concha, Luz Ángeles</t>
  </si>
  <si>
    <t>González Rodríguez, Ricardo Andrés</t>
  </si>
  <si>
    <t>Nº Puestos</t>
  </si>
  <si>
    <t>1039. Puestos ocupados y vacantes</t>
  </si>
  <si>
    <t>Jefe/a de Sección de Licencias y Disciplina Urbanística.- Funciones previstas en la ficha descriptiva de puestos de trabajo</t>
  </si>
  <si>
    <t>Jefe/a de Sección de Planeamiento y Gestión Urbanística.- Funciones previstas en la ficha descriptiva de puestos de trabajo</t>
  </si>
  <si>
    <t>Técnico/A.- Funciones previstas en la ficha descriptiva de puestos de trabajo</t>
  </si>
  <si>
    <t>Arquitecto/a Técnico/a.- Funciones previstas en la ficha descriptiva de puestos de trabajo</t>
  </si>
  <si>
    <t>Ingeniero/a</t>
  </si>
  <si>
    <t>Ordenanza/Notificador/Telefonista.-  Funciones previstas en la ficha descriptiva de puestos de trabajo</t>
  </si>
  <si>
    <t>Administrativo/a.- Las funciones previstas en el art. 169 del RDL 781/1986, de 18 de abril</t>
  </si>
  <si>
    <t>Auxiliar Administrativo/a.- Funciones previstas en la ficha descriptiva de puestos de trabajo</t>
  </si>
  <si>
    <t>Arquitecto/a.- Funciones previstas en la ficha descriptiva de puestos de trabajo</t>
  </si>
  <si>
    <t>Delinenante- Funciones previstas en la ficha descriptiva de puestos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</si>
</sst>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P_t_s_-;\-* #,##0\ _P_t_s_-;_-* &quot;-&quot;\ _P_t_s_-;_-@_-"/>
    <numFmt numFmtId="165" formatCode="_-* #,##0.00\ _P_t_s_-;\-* #,##0.00\ _P_t_s_-;_-* &quot;-&quot;??\ _P_t_s_-;_-@_-"/>
    <numFmt numFmtId="166" formatCode="#,##0\ [$€];[Red]\-#,##0\ [$€]"/>
    <numFmt numFmtId="167" formatCode="0.000%"/>
    <numFmt numFmtId="168" formatCode="\F000"/>
    <numFmt numFmtId="169" formatCode="#"/>
    <numFmt numFmtId="170" formatCode="0.0000%"/>
  </numFmts>
  <fonts count="74" x14ac:knownFonts="1">
    <font>
      <sz val="10"/>
      <name val="Times New Roman"/>
      <family val="2"/>
    </font>
    <font>
      <sz val="10"/>
      <name val="MS Sans Serif"/>
      <family val="2"/>
    </font>
    <font>
      <b/>
      <sz val="10"/>
      <color indexed="16"/>
      <name val="Times New Roman"/>
      <family val="1"/>
    </font>
    <font>
      <b/>
      <sz val="10"/>
      <color indexed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0"/>
      <color indexed="8"/>
      <name val="Times New Roman"/>
      <family val="1"/>
    </font>
    <font>
      <b/>
      <sz val="10"/>
      <color indexed="18"/>
      <name val="Times New Roman"/>
      <family val="1"/>
    </font>
    <font>
      <b/>
      <sz val="8"/>
      <color indexed="20"/>
      <name val="Times New Roman"/>
      <family val="1"/>
    </font>
    <font>
      <b/>
      <sz val="10"/>
      <color indexed="8"/>
      <name val="Times New Roman"/>
      <family val="1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indexed="56"/>
      <name val="Arial"/>
      <family val="2"/>
    </font>
    <font>
      <sz val="11"/>
      <name val="Arial"/>
      <family val="2"/>
    </font>
    <font>
      <b/>
      <sz val="11"/>
      <color indexed="9"/>
      <name val="Verdana"/>
      <family val="2"/>
    </font>
    <font>
      <sz val="11"/>
      <color indexed="21"/>
      <name val="Verdana"/>
      <family val="2"/>
    </font>
    <font>
      <sz val="10"/>
      <name val="Calibri"/>
      <family val="2"/>
    </font>
    <font>
      <b/>
      <sz val="13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i/>
      <sz val="10"/>
      <name val="Calibri"/>
      <family val="2"/>
    </font>
    <font>
      <b/>
      <sz val="8"/>
      <name val="Calibri"/>
      <family val="2"/>
    </font>
    <font>
      <b/>
      <sz val="12"/>
      <color indexed="18"/>
      <name val="Calibri"/>
      <family val="2"/>
    </font>
    <font>
      <b/>
      <sz val="16"/>
      <name val="Calibri"/>
      <family val="2"/>
    </font>
    <font>
      <b/>
      <sz val="11"/>
      <color rgb="FF002060"/>
      <name val="Calibri"/>
      <family val="2"/>
    </font>
    <font>
      <b/>
      <sz val="10"/>
      <color rgb="FF002060"/>
      <name val="Calibri"/>
      <family val="2"/>
    </font>
    <font>
      <sz val="10"/>
      <color rgb="FF002060"/>
      <name val="Calibri"/>
      <family val="2"/>
    </font>
    <font>
      <sz val="11"/>
      <name val="Calibri"/>
      <family val="2"/>
    </font>
    <font>
      <b/>
      <i/>
      <sz val="10"/>
      <name val="Calibri"/>
      <family val="2"/>
    </font>
    <font>
      <b/>
      <sz val="10"/>
      <color indexed="18"/>
      <name val="Calibri"/>
      <family val="2"/>
    </font>
    <font>
      <b/>
      <sz val="12"/>
      <color rgb="FF002060"/>
      <name val="Calibri"/>
      <family val="2"/>
    </font>
    <font>
      <b/>
      <sz val="14"/>
      <color indexed="18"/>
      <name val="Calibri"/>
      <family val="2"/>
    </font>
    <font>
      <b/>
      <sz val="12"/>
      <name val="Calibri"/>
      <family val="2"/>
    </font>
    <font>
      <b/>
      <sz val="8"/>
      <color rgb="FF002060"/>
      <name val="Calibri"/>
      <family val="2"/>
    </font>
    <font>
      <sz val="10"/>
      <color rgb="FF7030A0"/>
      <name val="Arial"/>
      <family val="2"/>
    </font>
    <font>
      <sz val="10"/>
      <color rgb="FF7030A0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3"/>
      <name val="Calibri"/>
      <family val="2"/>
      <scheme val="minor"/>
    </font>
    <font>
      <sz val="13"/>
      <color indexed="17"/>
      <name val="Calibri"/>
      <family val="2"/>
      <scheme val="minor"/>
    </font>
    <font>
      <sz val="13"/>
      <name val="Calibri"/>
      <family val="2"/>
      <scheme val="minor"/>
    </font>
    <font>
      <sz val="10"/>
      <color theme="0" tint="-0.24994659260841701"/>
      <name val="Calibri"/>
      <family val="2"/>
    </font>
    <font>
      <sz val="8"/>
      <name val="Verdana"/>
      <family val="2"/>
    </font>
    <font>
      <sz val="11"/>
      <color rgb="FF002060"/>
      <name val="Calibri"/>
      <family val="2"/>
    </font>
    <font>
      <b/>
      <sz val="13"/>
      <color rgb="FF002060"/>
      <name val="Calibri"/>
      <family val="2"/>
      <scheme val="minor"/>
    </font>
    <font>
      <b/>
      <sz val="13"/>
      <color indexed="12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indexed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3"/>
      <color theme="4" tint="-0.49995422223578601"/>
      <name val="Calibri"/>
      <family val="2"/>
      <scheme val="minor"/>
    </font>
    <font>
      <sz val="13"/>
      <color theme="3" tint="-0.49995422223578601"/>
      <name val="Calibri"/>
      <family val="2"/>
      <scheme val="minor"/>
    </font>
    <font>
      <b/>
      <sz val="13"/>
      <color theme="3" tint="-0.49995422223578601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4"/>
      <name val="Calibri"/>
      <family val="2"/>
      <scheme val="minor"/>
    </font>
    <font>
      <sz val="10"/>
      <name val="Times New Roman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0" tint="-0.24991607409894101"/>
      </left>
      <right/>
      <top style="thin">
        <color theme="0" tint="-0.24991607409894101"/>
      </top>
      <bottom/>
      <diagonal/>
    </border>
    <border>
      <left/>
      <right/>
      <top style="thin">
        <color theme="0" tint="-0.24991607409894101"/>
      </top>
      <bottom/>
      <diagonal/>
    </border>
    <border>
      <left style="thin">
        <color theme="0" tint="-0.24991607409894101"/>
      </left>
      <right/>
      <top/>
      <bottom style="thin">
        <color theme="0" tint="-0.24991607409894101"/>
      </bottom>
      <diagonal/>
    </border>
    <border>
      <left/>
      <right/>
      <top/>
      <bottom style="thin">
        <color theme="0" tint="-0.24991607409894101"/>
      </bottom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double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24991607409894101"/>
      </right>
      <top/>
      <bottom style="thin">
        <color theme="0" tint="-0.24991607409894101"/>
      </bottom>
      <diagonal/>
    </border>
    <border>
      <left style="medium">
        <color theme="0" tint="-0.24991607409894101"/>
      </left>
      <right style="medium">
        <color theme="0" tint="-0.24991607409894101"/>
      </right>
      <top style="medium">
        <color theme="0" tint="-0.24991607409894101"/>
      </top>
      <bottom style="medium">
        <color theme="0" tint="-0.24991607409894101"/>
      </bottom>
      <diagonal/>
    </border>
    <border>
      <left style="medium">
        <color theme="0" tint="-0.24991607409894101"/>
      </left>
      <right/>
      <top style="medium">
        <color theme="0" tint="-0.24991607409894101"/>
      </top>
      <bottom/>
      <diagonal/>
    </border>
    <border>
      <left/>
      <right/>
      <top style="medium">
        <color theme="0" tint="-0.24991607409894101"/>
      </top>
      <bottom/>
      <diagonal/>
    </border>
    <border>
      <left/>
      <right style="medium">
        <color theme="0" tint="-0.24991607409894101"/>
      </right>
      <top style="medium">
        <color theme="0" tint="-0.24991607409894101"/>
      </top>
      <bottom/>
      <diagonal/>
    </border>
    <border>
      <left style="medium">
        <color theme="0" tint="-0.24991607409894101"/>
      </left>
      <right/>
      <top/>
      <bottom style="medium">
        <color theme="0" tint="-0.24991607409894101"/>
      </bottom>
      <diagonal/>
    </border>
    <border>
      <left/>
      <right/>
      <top/>
      <bottom style="medium">
        <color theme="0" tint="-0.24991607409894101"/>
      </bottom>
      <diagonal/>
    </border>
    <border>
      <left/>
      <right style="medium">
        <color theme="0" tint="-0.24991607409894101"/>
      </right>
      <top/>
      <bottom style="medium">
        <color theme="0" tint="-0.2499160740989410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theme="0" tint="-0.24991607409894101"/>
      </right>
      <top style="medium">
        <color theme="0" tint="-0.24991607409894101"/>
      </top>
      <bottom style="medium">
        <color theme="0" tint="-0.24991607409894101"/>
      </bottom>
      <diagonal/>
    </border>
    <border>
      <left style="medium">
        <color theme="0" tint="-0.24991607409894101"/>
      </left>
      <right style="medium">
        <color theme="0" tint="-0.24991607409894101"/>
      </right>
      <top/>
      <bottom style="medium">
        <color theme="0" tint="-0.24991607409894101"/>
      </bottom>
      <diagonal/>
    </border>
    <border>
      <left style="medium">
        <color theme="0" tint="-0.34995574816125979"/>
      </left>
      <right style="medium">
        <color theme="0" tint="-0.34995574816125979"/>
      </right>
      <top style="medium">
        <color theme="0" tint="-0.34995574816125979"/>
      </top>
      <bottom style="medium">
        <color theme="0" tint="-0.34995574816125979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0" tint="-0.34995574816125979"/>
      </bottom>
      <diagonal/>
    </border>
    <border>
      <left style="medium">
        <color theme="0" tint="-0.34995574816125979"/>
      </left>
      <right style="medium">
        <color theme="0" tint="-0.34995574816125979"/>
      </right>
      <top style="medium">
        <color theme="0" tint="-0.34995574816125979"/>
      </top>
      <bottom/>
      <diagonal/>
    </border>
    <border>
      <left style="medium">
        <color theme="0" tint="-0.34995574816125979"/>
      </left>
      <right style="medium">
        <color theme="0" tint="-0.34995574816125979"/>
      </right>
      <top/>
      <bottom/>
      <diagonal/>
    </border>
    <border>
      <left style="medium">
        <color theme="0" tint="-0.34995574816125979"/>
      </left>
      <right style="medium">
        <color theme="0" tint="-0.34995574816125979"/>
      </right>
      <top/>
      <bottom style="medium">
        <color theme="0" tint="-0.34995574816125979"/>
      </bottom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24991607409894101"/>
      </left>
      <right/>
      <top style="medium">
        <color theme="0" tint="-0.24991607409894101"/>
      </top>
      <bottom style="medium">
        <color theme="0" tint="-0.24991607409894101"/>
      </bottom>
      <diagonal/>
    </border>
    <border>
      <left/>
      <right/>
      <top style="medium">
        <color theme="0" tint="-0.24991607409894101"/>
      </top>
      <bottom style="medium">
        <color theme="0" tint="-0.24991607409894101"/>
      </bottom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73" fillId="0" borderId="0" applyFont="0" applyFill="0" applyBorder="0" applyAlignment="0" applyProtection="0"/>
    <xf numFmtId="0" fontId="8" fillId="2" borderId="1" applyNumberFormat="0" applyFont="0" applyBorder="0" applyAlignment="0"/>
    <xf numFmtId="0" fontId="5" fillId="0" borderId="0"/>
    <xf numFmtId="0" fontId="5" fillId="0" borderId="0"/>
    <xf numFmtId="9" fontId="73" fillId="0" borderId="0" applyFont="0" applyFill="0" applyBorder="0" applyAlignment="0" applyProtection="0"/>
    <xf numFmtId="3" fontId="9" fillId="2" borderId="0">
      <alignment horizontal="center"/>
    </xf>
    <xf numFmtId="3" fontId="10" fillId="0" borderId="0">
      <alignment horizontal="center"/>
    </xf>
    <xf numFmtId="3" fontId="11" fillId="0" borderId="0"/>
    <xf numFmtId="38" fontId="3" fillId="0" borderId="2"/>
    <xf numFmtId="38" fontId="2" fillId="3" borderId="2"/>
    <xf numFmtId="0" fontId="73" fillId="0" borderId="0"/>
    <xf numFmtId="0" fontId="5" fillId="0" borderId="0"/>
  </cellStyleXfs>
  <cellXfs count="278">
    <xf numFmtId="0" fontId="0" fillId="0" borderId="0" xfId="0"/>
    <xf numFmtId="0" fontId="40" fillId="4" borderId="28" xfId="6" applyFont="1" applyFill="1" applyBorder="1" applyAlignment="1">
      <alignment horizontal="center" vertical="center" wrapText="1"/>
    </xf>
    <xf numFmtId="0" fontId="5" fillId="0" borderId="0" xfId="6"/>
    <xf numFmtId="4" fontId="7" fillId="0" borderId="0" xfId="6" applyNumberFormat="1" applyFont="1"/>
    <xf numFmtId="4" fontId="5" fillId="0" borderId="0" xfId="6" applyNumberFormat="1"/>
    <xf numFmtId="0" fontId="4" fillId="0" borderId="0" xfId="6" applyFont="1" applyAlignment="1">
      <alignment horizontal="center" vertical="center"/>
    </xf>
    <xf numFmtId="168" fontId="5" fillId="0" borderId="0" xfId="6" applyNumberFormat="1" applyAlignment="1">
      <alignment horizontal="center"/>
    </xf>
    <xf numFmtId="0" fontId="5" fillId="0" borderId="0" xfId="6" applyAlignment="1">
      <alignment horizontal="center"/>
    </xf>
    <xf numFmtId="4" fontId="5" fillId="0" borderId="0" xfId="6" applyNumberFormat="1" applyAlignment="1">
      <alignment horizontal="center"/>
    </xf>
    <xf numFmtId="0" fontId="5" fillId="0" borderId="0" xfId="6" applyAlignment="1">
      <alignment horizontal="centerContinuous" vertical="center" wrapText="1"/>
    </xf>
    <xf numFmtId="0" fontId="5" fillId="0" borderId="0" xfId="6" applyAlignment="1">
      <alignment vertical="center"/>
    </xf>
    <xf numFmtId="168" fontId="5" fillId="0" borderId="0" xfId="6" applyNumberFormat="1" applyAlignment="1">
      <alignment horizontal="center" vertical="center"/>
    </xf>
    <xf numFmtId="0" fontId="5" fillId="0" borderId="0" xfId="6" applyAlignment="1">
      <alignment horizontal="center" vertical="center"/>
    </xf>
    <xf numFmtId="4" fontId="5" fillId="0" borderId="0" xfId="6" applyNumberFormat="1" applyAlignment="1">
      <alignment horizontal="center" vertical="center"/>
    </xf>
    <xf numFmtId="168" fontId="4" fillId="0" borderId="0" xfId="6" applyNumberFormat="1" applyFont="1" applyAlignment="1">
      <alignment horizontal="center" vertical="center"/>
    </xf>
    <xf numFmtId="168" fontId="4" fillId="0" borderId="0" xfId="6" applyNumberFormat="1" applyFont="1" applyAlignment="1">
      <alignment horizontal="center"/>
    </xf>
    <xf numFmtId="0" fontId="12" fillId="0" borderId="0" xfId="6" applyFont="1" applyAlignment="1" applyProtection="1">
      <alignment horizontal="left" vertical="center" wrapText="1"/>
      <protection locked="0"/>
    </xf>
    <xf numFmtId="168" fontId="5" fillId="0" borderId="0" xfId="6" applyNumberFormat="1" applyAlignment="1" applyProtection="1">
      <alignment horizontal="center"/>
      <protection locked="0"/>
    </xf>
    <xf numFmtId="3" fontId="5" fillId="0" borderId="0" xfId="6" applyNumberFormat="1" applyAlignment="1" applyProtection="1">
      <alignment horizontal="center"/>
      <protection locked="0"/>
    </xf>
    <xf numFmtId="0" fontId="5" fillId="0" borderId="0" xfId="6" applyAlignment="1" applyProtection="1">
      <alignment horizontal="center"/>
      <protection locked="0"/>
    </xf>
    <xf numFmtId="4" fontId="5" fillId="0" borderId="0" xfId="6" applyNumberFormat="1" applyAlignment="1" applyProtection="1">
      <alignment horizontal="center"/>
      <protection locked="0"/>
    </xf>
    <xf numFmtId="4" fontId="5" fillId="0" borderId="0" xfId="6" applyNumberFormat="1" applyProtection="1">
      <protection locked="0"/>
    </xf>
    <xf numFmtId="1" fontId="5" fillId="0" borderId="0" xfId="6" applyNumberFormat="1" applyAlignment="1" applyProtection="1">
      <alignment horizontal="center"/>
      <protection locked="0"/>
    </xf>
    <xf numFmtId="168" fontId="12" fillId="0" borderId="0" xfId="6" applyNumberFormat="1" applyFont="1" applyAlignment="1" applyProtection="1">
      <alignment horizontal="center"/>
      <protection locked="0"/>
    </xf>
    <xf numFmtId="0" fontId="13" fillId="0" borderId="0" xfId="6" applyFont="1" applyAlignment="1" applyProtection="1">
      <alignment horizontal="center"/>
      <protection locked="0"/>
    </xf>
    <xf numFmtId="0" fontId="15" fillId="0" borderId="0" xfId="6" applyFont="1" applyAlignment="1">
      <alignment vertical="center"/>
    </xf>
    <xf numFmtId="4" fontId="4" fillId="0" borderId="0" xfId="6" applyNumberFormat="1" applyFont="1" applyAlignment="1">
      <alignment horizontal="center" vertical="center" wrapText="1"/>
    </xf>
    <xf numFmtId="0" fontId="16" fillId="0" borderId="0" xfId="6" applyFont="1" applyAlignment="1">
      <alignment horizontal="center" vertical="center"/>
    </xf>
    <xf numFmtId="4" fontId="5" fillId="0" borderId="0" xfId="6" applyNumberFormat="1" applyAlignment="1">
      <alignment vertical="center"/>
    </xf>
    <xf numFmtId="4" fontId="6" fillId="0" borderId="0" xfId="6" applyNumberFormat="1" applyFont="1"/>
    <xf numFmtId="0" fontId="14" fillId="0" borderId="0" xfId="6" applyFont="1" applyAlignment="1">
      <alignment horizontal="center" vertical="center"/>
    </xf>
    <xf numFmtId="4" fontId="4" fillId="0" borderId="3" xfId="6" applyNumberFormat="1" applyFont="1" applyBorder="1" applyAlignment="1">
      <alignment vertical="center"/>
    </xf>
    <xf numFmtId="0" fontId="19" fillId="0" borderId="0" xfId="5" applyFont="1"/>
    <xf numFmtId="4" fontId="19" fillId="0" borderId="0" xfId="5" applyNumberFormat="1" applyFont="1"/>
    <xf numFmtId="0" fontId="21" fillId="0" borderId="0" xfId="5" applyFont="1"/>
    <xf numFmtId="49" fontId="23" fillId="0" borderId="0" xfId="5" applyNumberFormat="1" applyFont="1" applyAlignment="1">
      <alignment horizontal="center" vertical="center" wrapText="1"/>
    </xf>
    <xf numFmtId="4" fontId="22" fillId="0" borderId="0" xfId="5" applyNumberFormat="1" applyFont="1" applyAlignment="1">
      <alignment horizontal="center"/>
    </xf>
    <xf numFmtId="10" fontId="19" fillId="0" borderId="0" xfId="7" applyNumberFormat="1" applyFont="1" applyBorder="1"/>
    <xf numFmtId="10" fontId="19" fillId="0" borderId="0" xfId="7" applyNumberFormat="1" applyFont="1" applyFill="1" applyBorder="1"/>
    <xf numFmtId="0" fontId="19" fillId="0" borderId="4" xfId="5" applyFont="1" applyBorder="1"/>
    <xf numFmtId="4" fontId="19" fillId="0" borderId="4" xfId="5" applyNumberFormat="1" applyFont="1" applyBorder="1"/>
    <xf numFmtId="169" fontId="19" fillId="0" borderId="0" xfId="5" applyNumberFormat="1" applyFont="1"/>
    <xf numFmtId="0" fontId="22" fillId="0" borderId="0" xfId="5" applyFont="1" applyAlignment="1">
      <alignment horizontal="right"/>
    </xf>
    <xf numFmtId="4" fontId="22" fillId="0" borderId="0" xfId="5" applyNumberFormat="1" applyFont="1"/>
    <xf numFmtId="10" fontId="22" fillId="0" borderId="0" xfId="7" applyNumberFormat="1" applyFont="1" applyFill="1" applyBorder="1"/>
    <xf numFmtId="0" fontId="22" fillId="0" borderId="4" xfId="5" applyFont="1" applyBorder="1"/>
    <xf numFmtId="0" fontId="21" fillId="0" borderId="4" xfId="5" applyFont="1" applyBorder="1"/>
    <xf numFmtId="0" fontId="24" fillId="0" borderId="0" xfId="5" applyFont="1" applyAlignment="1">
      <alignment horizontal="left"/>
    </xf>
    <xf numFmtId="0" fontId="22" fillId="0" borderId="0" xfId="5" applyFont="1"/>
    <xf numFmtId="4" fontId="29" fillId="0" borderId="0" xfId="5" applyNumberFormat="1" applyFont="1"/>
    <xf numFmtId="0" fontId="32" fillId="0" borderId="0" xfId="5" applyFont="1" applyAlignment="1">
      <alignment horizontal="left"/>
    </xf>
    <xf numFmtId="0" fontId="22" fillId="0" borderId="5" xfId="5" applyFont="1" applyBorder="1"/>
    <xf numFmtId="0" fontId="19" fillId="0" borderId="6" xfId="5" applyFont="1" applyBorder="1"/>
    <xf numFmtId="0" fontId="22" fillId="0" borderId="7" xfId="5" applyFont="1" applyBorder="1"/>
    <xf numFmtId="0" fontId="19" fillId="0" borderId="8" xfId="5" applyFont="1" applyBorder="1"/>
    <xf numFmtId="0" fontId="22" fillId="0" borderId="9" xfId="5" applyFont="1" applyBorder="1"/>
    <xf numFmtId="0" fontId="19" fillId="0" borderId="9" xfId="5" applyFont="1" applyBorder="1"/>
    <xf numFmtId="0" fontId="21" fillId="0" borderId="9" xfId="5" applyFont="1" applyBorder="1"/>
    <xf numFmtId="4" fontId="19" fillId="0" borderId="9" xfId="5" applyNumberFormat="1" applyFont="1" applyBorder="1"/>
    <xf numFmtId="169" fontId="19" fillId="0" borderId="9" xfId="5" applyNumberFormat="1" applyFont="1" applyBorder="1"/>
    <xf numFmtId="4" fontId="19" fillId="0" borderId="9" xfId="0" applyNumberFormat="1" applyFont="1" applyBorder="1" applyAlignment="1">
      <alignment horizontal="right"/>
    </xf>
    <xf numFmtId="4" fontId="30" fillId="0" borderId="9" xfId="5" applyNumberFormat="1" applyFont="1" applyBorder="1"/>
    <xf numFmtId="10" fontId="19" fillId="0" borderId="9" xfId="7" applyNumberFormat="1" applyFont="1" applyFill="1" applyBorder="1"/>
    <xf numFmtId="4" fontId="29" fillId="0" borderId="9" xfId="5" applyNumberFormat="1" applyFont="1" applyBorder="1"/>
    <xf numFmtId="4" fontId="19" fillId="0" borderId="9" xfId="0" applyNumberFormat="1" applyFont="1" applyBorder="1" applyAlignment="1">
      <alignment horizontal="right" vertical="center"/>
    </xf>
    <xf numFmtId="169" fontId="19" fillId="0" borderId="9" xfId="5" applyNumberFormat="1" applyFont="1" applyBorder="1" applyAlignment="1">
      <alignment horizontal="center"/>
    </xf>
    <xf numFmtId="4" fontId="29" fillId="4" borderId="9" xfId="5" applyNumberFormat="1" applyFont="1" applyFill="1" applyBorder="1"/>
    <xf numFmtId="169" fontId="22" fillId="0" borderId="9" xfId="5" applyNumberFormat="1" applyFont="1" applyBorder="1" applyAlignment="1">
      <alignment horizontal="center"/>
    </xf>
    <xf numFmtId="0" fontId="36" fillId="4" borderId="9" xfId="5" applyFont="1" applyFill="1" applyBorder="1"/>
    <xf numFmtId="0" fontId="19" fillId="4" borderId="9" xfId="5" applyFont="1" applyFill="1" applyBorder="1"/>
    <xf numFmtId="0" fontId="21" fillId="4" borderId="9" xfId="5" applyFont="1" applyFill="1" applyBorder="1"/>
    <xf numFmtId="4" fontId="19" fillId="4" borderId="9" xfId="5" applyNumberFormat="1" applyFont="1" applyFill="1" applyBorder="1"/>
    <xf numFmtId="0" fontId="26" fillId="4" borderId="9" xfId="5" applyFont="1" applyFill="1" applyBorder="1" applyAlignment="1">
      <alignment horizontal="left" vertical="center"/>
    </xf>
    <xf numFmtId="0" fontId="33" fillId="4" borderId="9" xfId="5" applyFont="1" applyFill="1" applyBorder="1" applyAlignment="1">
      <alignment horizontal="center" vertical="center"/>
    </xf>
    <xf numFmtId="49" fontId="29" fillId="4" borderId="9" xfId="5" applyNumberFormat="1" applyFont="1" applyFill="1" applyBorder="1" applyAlignment="1">
      <alignment horizontal="center" vertical="center" wrapText="1"/>
    </xf>
    <xf numFmtId="4" fontId="33" fillId="4" borderId="9" xfId="5" applyNumberFormat="1" applyFont="1" applyFill="1" applyBorder="1" applyAlignment="1">
      <alignment horizontal="center" vertical="center"/>
    </xf>
    <xf numFmtId="49" fontId="33" fillId="4" borderId="9" xfId="5" applyNumberFormat="1" applyFont="1" applyFill="1" applyBorder="1" applyAlignment="1">
      <alignment horizontal="center" vertical="center" wrapText="1"/>
    </xf>
    <xf numFmtId="0" fontId="22" fillId="4" borderId="9" xfId="5" applyFont="1" applyFill="1" applyBorder="1" applyAlignment="1">
      <alignment horizontal="left" vertical="center"/>
    </xf>
    <xf numFmtId="0" fontId="22" fillId="4" borderId="9" xfId="5" applyFont="1" applyFill="1" applyBorder="1" applyAlignment="1">
      <alignment horizontal="center" vertical="center"/>
    </xf>
    <xf numFmtId="49" fontId="34" fillId="4" borderId="9" xfId="5" applyNumberFormat="1" applyFont="1" applyFill="1" applyBorder="1" applyAlignment="1">
      <alignment horizontal="center" vertical="center" wrapText="1"/>
    </xf>
    <xf numFmtId="3" fontId="35" fillId="4" borderId="9" xfId="5" applyNumberFormat="1" applyFont="1" applyFill="1" applyBorder="1" applyAlignment="1">
      <alignment horizontal="center" vertical="center"/>
    </xf>
    <xf numFmtId="3" fontId="34" fillId="4" borderId="9" xfId="5" applyNumberFormat="1" applyFont="1" applyFill="1" applyBorder="1" applyAlignment="1">
      <alignment horizontal="center" vertical="center" wrapText="1"/>
    </xf>
    <xf numFmtId="0" fontId="22" fillId="0" borderId="9" xfId="5" applyFont="1" applyBorder="1" applyAlignment="1">
      <alignment horizontal="left"/>
    </xf>
    <xf numFmtId="0" fontId="19" fillId="0" borderId="9" xfId="5" applyFont="1" applyBorder="1" applyAlignment="1">
      <alignment horizontal="left"/>
    </xf>
    <xf numFmtId="4" fontId="28" fillId="0" borderId="9" xfId="5" applyNumberFormat="1" applyFont="1" applyBorder="1"/>
    <xf numFmtId="4" fontId="22" fillId="4" borderId="9" xfId="5" applyNumberFormat="1" applyFont="1" applyFill="1" applyBorder="1"/>
    <xf numFmtId="10" fontId="22" fillId="4" borderId="9" xfId="7" applyNumberFormat="1" applyFont="1" applyFill="1" applyBorder="1"/>
    <xf numFmtId="4" fontId="28" fillId="4" borderId="9" xfId="5" applyNumberFormat="1" applyFont="1" applyFill="1" applyBorder="1"/>
    <xf numFmtId="4" fontId="19" fillId="0" borderId="10" xfId="5" applyNumberFormat="1" applyFont="1" applyBorder="1"/>
    <xf numFmtId="0" fontId="19" fillId="0" borderId="11" xfId="0" applyFont="1" applyBorder="1" applyAlignment="1">
      <alignment horizontal="left" vertical="top"/>
    </xf>
    <xf numFmtId="4" fontId="22" fillId="0" borderId="11" xfId="5" applyNumberFormat="1" applyFont="1" applyBorder="1"/>
    <xf numFmtId="4" fontId="19" fillId="0" borderId="11" xfId="0" applyNumberFormat="1" applyFont="1" applyBorder="1" applyAlignment="1">
      <alignment horizontal="right" vertical="top"/>
    </xf>
    <xf numFmtId="4" fontId="22" fillId="4" borderId="11" xfId="0" applyNumberFormat="1" applyFont="1" applyFill="1" applyBorder="1" applyAlignment="1">
      <alignment horizontal="right" vertical="top"/>
    </xf>
    <xf numFmtId="0" fontId="29" fillId="4" borderId="11" xfId="5" applyFont="1" applyFill="1" applyBorder="1" applyAlignment="1">
      <alignment horizontal="center"/>
    </xf>
    <xf numFmtId="0" fontId="37" fillId="4" borderId="11" xfId="5" applyFont="1" applyFill="1" applyBorder="1" applyAlignment="1">
      <alignment horizontal="center"/>
    </xf>
    <xf numFmtId="4" fontId="29" fillId="4" borderId="11" xfId="5" applyNumberFormat="1" applyFont="1" applyFill="1" applyBorder="1" applyAlignment="1">
      <alignment horizontal="center"/>
    </xf>
    <xf numFmtId="4" fontId="31" fillId="4" borderId="9" xfId="5" applyNumberFormat="1" applyFont="1" applyFill="1" applyBorder="1"/>
    <xf numFmtId="10" fontId="31" fillId="4" borderId="9" xfId="7" applyNumberFormat="1" applyFont="1" applyFill="1" applyBorder="1"/>
    <xf numFmtId="0" fontId="27" fillId="4" borderId="6" xfId="5" applyFont="1" applyFill="1" applyBorder="1"/>
    <xf numFmtId="4" fontId="19" fillId="4" borderId="6" xfId="5" applyNumberFormat="1" applyFont="1" applyFill="1" applyBorder="1"/>
    <xf numFmtId="4" fontId="20" fillId="4" borderId="6" xfId="5" applyNumberFormat="1" applyFont="1" applyFill="1" applyBorder="1"/>
    <xf numFmtId="0" fontId="26" fillId="4" borderId="8" xfId="5" applyFont="1" applyFill="1" applyBorder="1"/>
    <xf numFmtId="4" fontId="19" fillId="4" borderId="8" xfId="5" applyNumberFormat="1" applyFont="1" applyFill="1" applyBorder="1"/>
    <xf numFmtId="4" fontId="19" fillId="4" borderId="12" xfId="5" applyNumberFormat="1" applyFont="1" applyFill="1" applyBorder="1"/>
    <xf numFmtId="0" fontId="36" fillId="4" borderId="11" xfId="0" applyFont="1" applyFill="1" applyBorder="1" applyAlignment="1">
      <alignment horizontal="center" vertical="top"/>
    </xf>
    <xf numFmtId="4" fontId="38" fillId="0" borderId="0" xfId="6" applyNumberFormat="1" applyFont="1" applyAlignment="1">
      <alignment vertical="center"/>
    </xf>
    <xf numFmtId="0" fontId="38" fillId="0" borderId="0" xfId="6" applyFont="1" applyAlignment="1">
      <alignment vertical="center"/>
    </xf>
    <xf numFmtId="0" fontId="38" fillId="0" borderId="0" xfId="6" applyFont="1" applyAlignment="1">
      <alignment horizontal="center" vertical="center"/>
    </xf>
    <xf numFmtId="14" fontId="34" fillId="5" borderId="9" xfId="5" applyNumberFormat="1" applyFont="1" applyFill="1" applyBorder="1"/>
    <xf numFmtId="4" fontId="17" fillId="0" borderId="0" xfId="6" applyNumberFormat="1" applyFont="1" applyAlignment="1">
      <alignment horizontal="center" vertical="center"/>
    </xf>
    <xf numFmtId="4" fontId="18" fillId="0" borderId="0" xfId="6" applyNumberFormat="1" applyFont="1" applyAlignment="1">
      <alignment vertical="center"/>
    </xf>
    <xf numFmtId="4" fontId="39" fillId="0" borderId="0" xfId="6" applyNumberFormat="1" applyFont="1" applyAlignment="1">
      <alignment vertical="center"/>
    </xf>
    <xf numFmtId="168" fontId="43" fillId="4" borderId="13" xfId="6" applyNumberFormat="1" applyFont="1" applyFill="1" applyBorder="1" applyAlignment="1" applyProtection="1">
      <alignment horizontal="center" vertical="center"/>
      <protection locked="0"/>
    </xf>
    <xf numFmtId="3" fontId="43" fillId="4" borderId="13" xfId="6" applyNumberFormat="1" applyFont="1" applyFill="1" applyBorder="1" applyAlignment="1" applyProtection="1">
      <alignment horizontal="center" vertical="center" wrapText="1"/>
      <protection locked="0"/>
    </xf>
    <xf numFmtId="0" fontId="43" fillId="4" borderId="13" xfId="6" applyFont="1" applyFill="1" applyBorder="1" applyAlignment="1" applyProtection="1">
      <alignment horizontal="center" vertical="center" wrapText="1"/>
      <protection locked="0"/>
    </xf>
    <xf numFmtId="0" fontId="43" fillId="4" borderId="13" xfId="6" applyFont="1" applyFill="1" applyBorder="1" applyAlignment="1" applyProtection="1">
      <alignment horizontal="center" vertical="center"/>
      <protection locked="0"/>
    </xf>
    <xf numFmtId="0" fontId="44" fillId="4" borderId="13" xfId="6" applyFont="1" applyFill="1" applyBorder="1" applyAlignment="1" applyProtection="1">
      <alignment horizontal="center" vertical="center"/>
      <protection locked="0"/>
    </xf>
    <xf numFmtId="4" fontId="43" fillId="4" borderId="13" xfId="6" applyNumberFormat="1" applyFont="1" applyFill="1" applyBorder="1" applyAlignment="1" applyProtection="1">
      <alignment horizontal="center" vertical="center" wrapText="1"/>
      <protection locked="0"/>
    </xf>
    <xf numFmtId="1" fontId="43" fillId="4" borderId="13" xfId="6" applyNumberFormat="1" applyFont="1" applyFill="1" applyBorder="1" applyAlignment="1" applyProtection="1">
      <alignment horizontal="center" vertical="center" wrapText="1"/>
      <protection locked="0"/>
    </xf>
    <xf numFmtId="4" fontId="43" fillId="4" borderId="13" xfId="6" applyNumberFormat="1" applyFont="1" applyFill="1" applyBorder="1" applyAlignment="1">
      <alignment horizontal="center" vertical="center" wrapText="1"/>
    </xf>
    <xf numFmtId="4" fontId="45" fillId="4" borderId="13" xfId="6" applyNumberFormat="1" applyFont="1" applyFill="1" applyBorder="1"/>
    <xf numFmtId="4" fontId="47" fillId="0" borderId="13" xfId="6" applyNumberFormat="1" applyFont="1" applyBorder="1" applyAlignment="1">
      <alignment vertical="center"/>
    </xf>
    <xf numFmtId="4" fontId="43" fillId="0" borderId="13" xfId="6" applyNumberFormat="1" applyFont="1" applyBorder="1" applyAlignment="1">
      <alignment vertical="center"/>
    </xf>
    <xf numFmtId="4" fontId="47" fillId="0" borderId="13" xfId="6" applyNumberFormat="1" applyFont="1" applyBorder="1" applyAlignment="1">
      <alignment horizontal="right" vertical="center"/>
    </xf>
    <xf numFmtId="168" fontId="47" fillId="0" borderId="13" xfId="6" applyNumberFormat="1" applyFont="1" applyBorder="1" applyAlignment="1" applyProtection="1">
      <alignment horizontal="center" vertical="center"/>
      <protection locked="0"/>
    </xf>
    <xf numFmtId="4" fontId="47" fillId="0" borderId="13" xfId="6" applyNumberFormat="1" applyFont="1" applyBorder="1" applyAlignment="1" applyProtection="1">
      <alignment horizontal="center" vertical="center"/>
      <protection locked="0"/>
    </xf>
    <xf numFmtId="3" fontId="47" fillId="0" borderId="13" xfId="6" applyNumberFormat="1" applyFont="1" applyBorder="1" applyAlignment="1" applyProtection="1">
      <alignment horizontal="center" vertical="center"/>
      <protection locked="0"/>
    </xf>
    <xf numFmtId="0" fontId="48" fillId="0" borderId="13" xfId="6" applyFont="1" applyBorder="1" applyAlignment="1" applyProtection="1">
      <alignment horizontal="left" vertical="center" wrapText="1"/>
      <protection locked="0"/>
    </xf>
    <xf numFmtId="0" fontId="47" fillId="0" borderId="13" xfId="6" applyFont="1" applyBorder="1" applyAlignment="1" applyProtection="1">
      <alignment horizontal="center" vertical="center"/>
      <protection locked="0"/>
    </xf>
    <xf numFmtId="14" fontId="47" fillId="0" borderId="13" xfId="6" quotePrefix="1" applyNumberFormat="1" applyFont="1" applyBorder="1" applyAlignment="1" applyProtection="1">
      <alignment horizontal="center" vertical="center"/>
      <protection locked="0"/>
    </xf>
    <xf numFmtId="14" fontId="47" fillId="0" borderId="13" xfId="6" applyNumberFormat="1" applyFont="1" applyBorder="1" applyAlignment="1" applyProtection="1">
      <alignment horizontal="center" vertical="center"/>
      <protection locked="0"/>
    </xf>
    <xf numFmtId="0" fontId="47" fillId="0" borderId="13" xfId="6" quotePrefix="1" applyFont="1" applyBorder="1" applyAlignment="1" applyProtection="1">
      <alignment horizontal="center" vertical="center"/>
      <protection locked="0"/>
    </xf>
    <xf numFmtId="4" fontId="47" fillId="0" borderId="13" xfId="6" applyNumberFormat="1" applyFont="1" applyBorder="1" applyAlignment="1" applyProtection="1">
      <alignment horizontal="right" vertical="center"/>
      <protection locked="0"/>
    </xf>
    <xf numFmtId="4" fontId="47" fillId="0" borderId="13" xfId="6" applyNumberFormat="1" applyFont="1" applyBorder="1" applyAlignment="1" applyProtection="1">
      <alignment vertical="center"/>
      <protection locked="0"/>
    </xf>
    <xf numFmtId="1" fontId="47" fillId="0" borderId="13" xfId="6" applyNumberFormat="1" applyFont="1" applyBorder="1" applyAlignment="1" applyProtection="1">
      <alignment horizontal="center" vertical="center"/>
      <protection locked="0"/>
    </xf>
    <xf numFmtId="0" fontId="47" fillId="0" borderId="13" xfId="6" applyFont="1" applyBorder="1" applyAlignment="1" applyProtection="1">
      <alignment horizontal="center" vertical="center" wrapText="1"/>
      <protection locked="0"/>
    </xf>
    <xf numFmtId="0" fontId="47" fillId="0" borderId="13" xfId="6" applyFont="1" applyBorder="1" applyAlignment="1">
      <alignment vertical="center"/>
    </xf>
    <xf numFmtId="165" fontId="47" fillId="0" borderId="13" xfId="2" applyFont="1" applyFill="1" applyBorder="1" applyAlignment="1" applyProtection="1">
      <alignment horizontal="center" vertical="center"/>
      <protection locked="0"/>
    </xf>
    <xf numFmtId="4" fontId="43" fillId="5" borderId="13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" applyFont="1" applyAlignment="1" applyProtection="1">
      <alignment horizontal="center"/>
      <protection locked="0"/>
    </xf>
    <xf numFmtId="0" fontId="50" fillId="5" borderId="13" xfId="6" quotePrefix="1" applyFont="1" applyFill="1" applyBorder="1" applyAlignment="1" applyProtection="1">
      <alignment horizontal="center" vertical="center"/>
      <protection locked="0"/>
    </xf>
    <xf numFmtId="0" fontId="49" fillId="5" borderId="13" xfId="6" applyFont="1" applyFill="1" applyBorder="1" applyAlignment="1" applyProtection="1">
      <alignment horizontal="center" vertical="center"/>
      <protection locked="0"/>
    </xf>
    <xf numFmtId="0" fontId="50" fillId="5" borderId="13" xfId="6" applyFont="1" applyFill="1" applyBorder="1" applyAlignment="1">
      <alignment horizontal="center" vertical="center"/>
    </xf>
    <xf numFmtId="4" fontId="47" fillId="6" borderId="13" xfId="6" applyNumberFormat="1" applyFont="1" applyFill="1" applyBorder="1" applyAlignment="1" applyProtection="1">
      <alignment horizontal="right" vertical="center"/>
      <protection locked="0"/>
    </xf>
    <xf numFmtId="0" fontId="47" fillId="6" borderId="13" xfId="6" applyFont="1" applyFill="1" applyBorder="1" applyAlignment="1" applyProtection="1">
      <alignment horizontal="center" vertical="center"/>
      <protection locked="0"/>
    </xf>
    <xf numFmtId="4" fontId="47" fillId="6" borderId="13" xfId="6" applyNumberFormat="1" applyFont="1" applyFill="1" applyBorder="1" applyAlignment="1" applyProtection="1">
      <alignment vertical="center"/>
      <protection locked="0"/>
    </xf>
    <xf numFmtId="1" fontId="47" fillId="6" borderId="13" xfId="6" applyNumberFormat="1" applyFont="1" applyFill="1" applyBorder="1" applyAlignment="1" applyProtection="1">
      <alignment horizontal="center" vertical="center"/>
      <protection locked="0"/>
    </xf>
    <xf numFmtId="4" fontId="47" fillId="6" borderId="13" xfId="6" applyNumberFormat="1" applyFont="1" applyFill="1" applyBorder="1" applyAlignment="1">
      <alignment vertical="center"/>
    </xf>
    <xf numFmtId="4" fontId="43" fillId="6" borderId="13" xfId="6" applyNumberFormat="1" applyFont="1" applyFill="1" applyBorder="1" applyAlignment="1">
      <alignment vertical="center"/>
    </xf>
    <xf numFmtId="4" fontId="50" fillId="0" borderId="13" xfId="0" applyNumberFormat="1" applyFont="1" applyBorder="1" applyAlignment="1">
      <alignment horizontal="center" vertical="center"/>
    </xf>
    <xf numFmtId="0" fontId="49" fillId="5" borderId="13" xfId="6" quotePrefix="1" applyFont="1" applyFill="1" applyBorder="1" applyAlignment="1" applyProtection="1">
      <alignment horizontal="center" vertical="center"/>
      <protection locked="0"/>
    </xf>
    <xf numFmtId="2" fontId="50" fillId="5" borderId="13" xfId="6" applyNumberFormat="1" applyFont="1" applyFill="1" applyBorder="1" applyAlignment="1" applyProtection="1">
      <alignment horizontal="center" vertical="center"/>
      <protection locked="0"/>
    </xf>
    <xf numFmtId="3" fontId="51" fillId="0" borderId="13" xfId="6" applyNumberFormat="1" applyFont="1" applyBorder="1" applyAlignment="1">
      <alignment horizontal="left"/>
    </xf>
    <xf numFmtId="3" fontId="51" fillId="0" borderId="13" xfId="6" applyNumberFormat="1" applyFont="1" applyBorder="1" applyAlignment="1">
      <alignment horizontal="center"/>
    </xf>
    <xf numFmtId="3" fontId="51" fillId="0" borderId="13" xfId="14" applyNumberFormat="1" applyFont="1" applyBorder="1" applyAlignment="1">
      <alignment horizontal="center"/>
    </xf>
    <xf numFmtId="3" fontId="51" fillId="0" borderId="13" xfId="6" applyNumberFormat="1" applyFont="1" applyBorder="1"/>
    <xf numFmtId="3" fontId="51" fillId="0" borderId="13" xfId="14" applyNumberFormat="1" applyFont="1" applyBorder="1" applyAlignment="1">
      <alignment horizontal="left"/>
    </xf>
    <xf numFmtId="3" fontId="51" fillId="0" borderId="13" xfId="14" applyNumberFormat="1" applyFont="1" applyBorder="1"/>
    <xf numFmtId="3" fontId="51" fillId="4" borderId="13" xfId="6" applyNumberFormat="1" applyFont="1" applyFill="1" applyBorder="1" applyAlignment="1">
      <alignment horizontal="left"/>
    </xf>
    <xf numFmtId="3" fontId="51" fillId="4" borderId="13" xfId="6" applyNumberFormat="1" applyFont="1" applyFill="1" applyBorder="1" applyAlignment="1">
      <alignment horizontal="right"/>
    </xf>
    <xf numFmtId="3" fontId="51" fillId="4" borderId="13" xfId="6" applyNumberFormat="1" applyFont="1" applyFill="1" applyBorder="1" applyAlignment="1">
      <alignment horizontal="centerContinuous"/>
    </xf>
    <xf numFmtId="3" fontId="51" fillId="4" borderId="13" xfId="6" applyNumberFormat="1" applyFont="1" applyFill="1" applyBorder="1" applyAlignment="1">
      <alignment horizontal="center"/>
    </xf>
    <xf numFmtId="3" fontId="51" fillId="4" borderId="13" xfId="14" applyNumberFormat="1" applyFont="1" applyFill="1" applyBorder="1" applyAlignment="1">
      <alignment horizontal="center"/>
    </xf>
    <xf numFmtId="4" fontId="54" fillId="0" borderId="0" xfId="5" applyNumberFormat="1" applyFont="1"/>
    <xf numFmtId="4" fontId="55" fillId="0" borderId="9" xfId="5" applyNumberFormat="1" applyFont="1" applyBorder="1"/>
    <xf numFmtId="4" fontId="56" fillId="0" borderId="9" xfId="5" applyNumberFormat="1" applyFont="1" applyBorder="1"/>
    <xf numFmtId="10" fontId="56" fillId="0" borderId="9" xfId="7" applyNumberFormat="1" applyFont="1" applyFill="1" applyBorder="1"/>
    <xf numFmtId="10" fontId="28" fillId="4" borderId="9" xfId="7" applyNumberFormat="1" applyFont="1" applyFill="1" applyBorder="1" applyAlignment="1"/>
    <xf numFmtId="4" fontId="43" fillId="7" borderId="13" xfId="6" applyNumberFormat="1" applyFont="1" applyFill="1" applyBorder="1" applyAlignment="1">
      <alignment vertical="center"/>
    </xf>
    <xf numFmtId="4" fontId="47" fillId="7" borderId="13" xfId="6" applyNumberFormat="1" applyFont="1" applyFill="1" applyBorder="1" applyAlignment="1">
      <alignment vertical="center"/>
    </xf>
    <xf numFmtId="3" fontId="53" fillId="4" borderId="14" xfId="6" applyNumberFormat="1" applyFont="1" applyFill="1" applyBorder="1"/>
    <xf numFmtId="3" fontId="53" fillId="4" borderId="15" xfId="6" applyNumberFormat="1" applyFont="1" applyFill="1" applyBorder="1"/>
    <xf numFmtId="3" fontId="53" fillId="4" borderId="16" xfId="6" applyNumberFormat="1" applyFont="1" applyFill="1" applyBorder="1"/>
    <xf numFmtId="3" fontId="53" fillId="0" borderId="0" xfId="6" applyNumberFormat="1" applyFont="1"/>
    <xf numFmtId="3" fontId="51" fillId="4" borderId="17" xfId="6" applyNumberFormat="1" applyFont="1" applyFill="1" applyBorder="1"/>
    <xf numFmtId="3" fontId="53" fillId="4" borderId="18" xfId="6" applyNumberFormat="1" applyFont="1" applyFill="1" applyBorder="1"/>
    <xf numFmtId="3" fontId="53" fillId="4" borderId="19" xfId="6" applyNumberFormat="1" applyFont="1" applyFill="1" applyBorder="1"/>
    <xf numFmtId="3" fontId="53" fillId="0" borderId="0" xfId="6" applyNumberFormat="1" applyFont="1" applyAlignment="1">
      <alignment horizontal="centerContinuous"/>
    </xf>
    <xf numFmtId="3" fontId="51" fillId="0" borderId="0" xfId="6" applyNumberFormat="1" applyFont="1"/>
    <xf numFmtId="3" fontId="57" fillId="4" borderId="13" xfId="6" applyNumberFormat="1" applyFont="1" applyFill="1" applyBorder="1" applyAlignment="1">
      <alignment horizontal="center"/>
    </xf>
    <xf numFmtId="3" fontId="53" fillId="0" borderId="0" xfId="6" applyNumberFormat="1" applyFont="1" applyAlignment="1">
      <alignment horizontal="center"/>
    </xf>
    <xf numFmtId="10" fontId="53" fillId="0" borderId="0" xfId="7" applyNumberFormat="1" applyFont="1" applyBorder="1" applyAlignment="1">
      <alignment horizontal="right"/>
    </xf>
    <xf numFmtId="3" fontId="53" fillId="0" borderId="0" xfId="3" applyNumberFormat="1" applyFont="1"/>
    <xf numFmtId="3" fontId="51" fillId="0" borderId="0" xfId="6" applyNumberFormat="1" applyFont="1" applyAlignment="1">
      <alignment horizontal="center"/>
    </xf>
    <xf numFmtId="10" fontId="53" fillId="0" borderId="0" xfId="7" applyNumberFormat="1" applyFont="1" applyFill="1" applyBorder="1" applyAlignment="1">
      <alignment horizontal="right"/>
    </xf>
    <xf numFmtId="167" fontId="53" fillId="0" borderId="0" xfId="7" applyNumberFormat="1" applyFont="1" applyFill="1" applyBorder="1" applyAlignment="1">
      <alignment horizontal="right"/>
    </xf>
    <xf numFmtId="0" fontId="58" fillId="0" borderId="0" xfId="6" applyFont="1"/>
    <xf numFmtId="3" fontId="59" fillId="0" borderId="0" xfId="6" applyNumberFormat="1" applyFont="1"/>
    <xf numFmtId="3" fontId="58" fillId="0" borderId="0" xfId="6" applyNumberFormat="1" applyFont="1"/>
    <xf numFmtId="0" fontId="53" fillId="0" borderId="0" xfId="6" applyFont="1"/>
    <xf numFmtId="3" fontId="51" fillId="4" borderId="13" xfId="6" applyNumberFormat="1" applyFont="1" applyFill="1" applyBorder="1"/>
    <xf numFmtId="4" fontId="57" fillId="0" borderId="13" xfId="7" applyNumberFormat="1" applyFont="1" applyFill="1" applyBorder="1" applyAlignment="1">
      <alignment horizontal="right"/>
    </xf>
    <xf numFmtId="3" fontId="53" fillId="4" borderId="13" xfId="6" applyNumberFormat="1" applyFont="1" applyFill="1" applyBorder="1"/>
    <xf numFmtId="3" fontId="59" fillId="4" borderId="13" xfId="6" applyNumberFormat="1" applyFont="1" applyFill="1" applyBorder="1"/>
    <xf numFmtId="3" fontId="59" fillId="0" borderId="13" xfId="6" applyNumberFormat="1" applyFont="1" applyBorder="1" applyAlignment="1">
      <alignment horizontal="left"/>
    </xf>
    <xf numFmtId="3" fontId="53" fillId="0" borderId="13" xfId="6" applyNumberFormat="1" applyFont="1" applyBorder="1"/>
    <xf numFmtId="3" fontId="59" fillId="0" borderId="0" xfId="6" applyNumberFormat="1" applyFont="1" applyAlignment="1">
      <alignment horizontal="left"/>
    </xf>
    <xf numFmtId="10" fontId="51" fillId="0" borderId="0" xfId="6" applyNumberFormat="1" applyFont="1"/>
    <xf numFmtId="3" fontId="51" fillId="0" borderId="0" xfId="0" applyNumberFormat="1" applyFont="1"/>
    <xf numFmtId="3" fontId="51" fillId="4" borderId="13" xfId="0" applyNumberFormat="1" applyFont="1" applyFill="1" applyBorder="1"/>
    <xf numFmtId="3" fontId="53" fillId="4" borderId="13" xfId="0" applyNumberFormat="1" applyFont="1" applyFill="1" applyBorder="1"/>
    <xf numFmtId="3" fontId="53" fillId="0" borderId="0" xfId="0" applyNumberFormat="1" applyFont="1"/>
    <xf numFmtId="3" fontId="59" fillId="0" borderId="0" xfId="0" applyNumberFormat="1" applyFont="1"/>
    <xf numFmtId="3" fontId="57" fillId="0" borderId="13" xfId="6" applyNumberFormat="1" applyFont="1" applyBorder="1"/>
    <xf numFmtId="4" fontId="60" fillId="0" borderId="0" xfId="0" applyNumberFormat="1" applyFont="1" applyAlignment="1">
      <alignment horizontal="right"/>
    </xf>
    <xf numFmtId="4" fontId="60" fillId="0" borderId="0" xfId="0" applyNumberFormat="1" applyFont="1" applyAlignment="1">
      <alignment horizontal="right" wrapText="1"/>
    </xf>
    <xf numFmtId="4" fontId="52" fillId="0" borderId="0" xfId="0" applyNumberFormat="1" applyFont="1" applyAlignment="1">
      <alignment horizontal="right"/>
    </xf>
    <xf numFmtId="4" fontId="53" fillId="0" borderId="0" xfId="6" applyNumberFormat="1" applyFont="1"/>
    <xf numFmtId="10" fontId="52" fillId="0" borderId="0" xfId="7" applyNumberFormat="1" applyFont="1" applyFill="1" applyBorder="1" applyAlignment="1">
      <alignment horizontal="center" wrapText="1"/>
    </xf>
    <xf numFmtId="10" fontId="52" fillId="0" borderId="0" xfId="7" applyNumberFormat="1" applyFont="1" applyFill="1" applyBorder="1" applyAlignment="1">
      <alignment horizontal="center"/>
    </xf>
    <xf numFmtId="3" fontId="51" fillId="8" borderId="20" xfId="6" applyNumberFormat="1" applyFont="1" applyFill="1" applyBorder="1" applyAlignment="1">
      <alignment horizontal="centerContinuous"/>
    </xf>
    <xf numFmtId="3" fontId="51" fillId="8" borderId="21" xfId="6" applyNumberFormat="1" applyFont="1" applyFill="1" applyBorder="1" applyAlignment="1">
      <alignment horizontal="centerContinuous"/>
    </xf>
    <xf numFmtId="3" fontId="51" fillId="8" borderId="22" xfId="6" applyNumberFormat="1" applyFont="1" applyFill="1" applyBorder="1" applyAlignment="1">
      <alignment horizontal="centerContinuous"/>
    </xf>
    <xf numFmtId="3" fontId="58" fillId="9" borderId="0" xfId="6" applyNumberFormat="1" applyFont="1" applyFill="1" applyAlignment="1">
      <alignment horizontal="center"/>
    </xf>
    <xf numFmtId="3" fontId="51" fillId="9" borderId="0" xfId="6" applyNumberFormat="1" applyFont="1" applyFill="1" applyAlignment="1">
      <alignment horizontal="center"/>
    </xf>
    <xf numFmtId="4" fontId="52" fillId="0" borderId="23" xfId="0" applyNumberFormat="1" applyFont="1" applyBorder="1" applyAlignment="1">
      <alignment horizontal="right" wrapText="1"/>
    </xf>
    <xf numFmtId="4" fontId="52" fillId="0" borderId="24" xfId="0" applyNumberFormat="1" applyFont="1" applyBorder="1" applyAlignment="1">
      <alignment horizontal="right" wrapText="1"/>
    </xf>
    <xf numFmtId="4" fontId="52" fillId="0" borderId="25" xfId="0" applyNumberFormat="1" applyFont="1" applyBorder="1" applyAlignment="1">
      <alignment horizontal="right" wrapText="1"/>
    </xf>
    <xf numFmtId="2" fontId="46" fillId="5" borderId="13" xfId="6" applyNumberFormat="1" applyFont="1" applyFill="1" applyBorder="1" applyAlignment="1" applyProtection="1">
      <alignment horizontal="center" vertical="center"/>
      <protection locked="0"/>
    </xf>
    <xf numFmtId="4" fontId="63" fillId="0" borderId="13" xfId="6" applyNumberFormat="1" applyFont="1" applyBorder="1"/>
    <xf numFmtId="0" fontId="50" fillId="0" borderId="13" xfId="6" applyFont="1" applyBorder="1" applyAlignment="1">
      <alignment horizontal="center" vertical="center"/>
    </xf>
    <xf numFmtId="2" fontId="50" fillId="0" borderId="13" xfId="6" applyNumberFormat="1" applyFont="1" applyBorder="1" applyAlignment="1" applyProtection="1">
      <alignment horizontal="center" vertical="center"/>
      <protection locked="0"/>
    </xf>
    <xf numFmtId="0" fontId="49" fillId="0" borderId="13" xfId="6" applyFont="1" applyBorder="1" applyAlignment="1" applyProtection="1">
      <alignment horizontal="center" vertical="center"/>
      <protection locked="0"/>
    </xf>
    <xf numFmtId="4" fontId="66" fillId="0" borderId="13" xfId="0" applyNumberFormat="1" applyFont="1" applyBorder="1" applyAlignment="1">
      <alignment horizontal="center" wrapText="1"/>
    </xf>
    <xf numFmtId="4" fontId="66" fillId="0" borderId="13" xfId="0" applyNumberFormat="1" applyFont="1" applyBorder="1" applyAlignment="1">
      <alignment horizontal="center"/>
    </xf>
    <xf numFmtId="10" fontId="67" fillId="0" borderId="13" xfId="7" applyNumberFormat="1" applyFont="1" applyFill="1" applyBorder="1" applyAlignment="1">
      <alignment horizontal="center" wrapText="1"/>
    </xf>
    <xf numFmtId="10" fontId="67" fillId="0" borderId="13" xfId="7" applyNumberFormat="1" applyFont="1" applyFill="1" applyBorder="1" applyAlignment="1">
      <alignment horizontal="center"/>
    </xf>
    <xf numFmtId="170" fontId="67" fillId="0" borderId="26" xfId="7" applyNumberFormat="1" applyFont="1" applyFill="1" applyBorder="1" applyAlignment="1">
      <alignment horizontal="center"/>
    </xf>
    <xf numFmtId="167" fontId="67" fillId="0" borderId="0" xfId="7" applyNumberFormat="1" applyFont="1" applyFill="1" applyBorder="1" applyAlignment="1">
      <alignment horizontal="center"/>
    </xf>
    <xf numFmtId="3" fontId="68" fillId="4" borderId="13" xfId="6" applyNumberFormat="1" applyFont="1" applyFill="1" applyBorder="1" applyAlignment="1">
      <alignment horizontal="center"/>
    </xf>
    <xf numFmtId="3" fontId="68" fillId="4" borderId="27" xfId="14" applyNumberFormat="1" applyFont="1" applyFill="1" applyBorder="1" applyAlignment="1">
      <alignment horizontal="center"/>
    </xf>
    <xf numFmtId="4" fontId="69" fillId="0" borderId="28" xfId="0" applyNumberFormat="1" applyFont="1" applyBorder="1" applyAlignment="1">
      <alignment horizontal="center" wrapText="1"/>
    </xf>
    <xf numFmtId="4" fontId="50" fillId="5" borderId="13" xfId="0" applyNumberFormat="1" applyFont="1" applyFill="1" applyBorder="1" applyAlignment="1">
      <alignment horizontal="center" vertical="center"/>
    </xf>
    <xf numFmtId="4" fontId="70" fillId="0" borderId="0" xfId="0" applyNumberFormat="1" applyFont="1" applyAlignment="1">
      <alignment horizontal="right" vertical="center"/>
    </xf>
    <xf numFmtId="4" fontId="71" fillId="0" borderId="0" xfId="6" applyNumberFormat="1" applyFont="1" applyAlignment="1" applyProtection="1">
      <alignment horizontal="right" vertical="center"/>
      <protection locked="0"/>
    </xf>
    <xf numFmtId="4" fontId="43" fillId="0" borderId="0" xfId="0" applyNumberFormat="1" applyFont="1" applyAlignment="1">
      <alignment horizontal="right" vertical="center"/>
    </xf>
    <xf numFmtId="4" fontId="43" fillId="0" borderId="0" xfId="6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4" fontId="4" fillId="0" borderId="29" xfId="0" applyNumberFormat="1" applyFont="1" applyBorder="1" applyAlignment="1">
      <alignment horizontal="right" vertical="center"/>
    </xf>
    <xf numFmtId="4" fontId="4" fillId="0" borderId="0" xfId="6" applyNumberFormat="1" applyFont="1" applyAlignment="1" applyProtection="1">
      <alignment horizontal="right" vertical="center"/>
      <protection locked="0"/>
    </xf>
    <xf numFmtId="4" fontId="71" fillId="0" borderId="0" xfId="6" applyNumberFormat="1" applyFont="1" applyAlignment="1" applyProtection="1">
      <alignment horizontal="right"/>
      <protection locked="0"/>
    </xf>
    <xf numFmtId="168" fontId="40" fillId="4" borderId="28" xfId="6" applyNumberFormat="1" applyFont="1" applyFill="1" applyBorder="1" applyAlignment="1">
      <alignment horizontal="center" vertical="center"/>
    </xf>
    <xf numFmtId="168" fontId="42" fillId="0" borderId="28" xfId="6" applyNumberFormat="1" applyFont="1" applyBorder="1" applyAlignment="1">
      <alignment horizontal="center" vertical="center" wrapText="1"/>
    </xf>
    <xf numFmtId="168" fontId="41" fillId="0" borderId="28" xfId="6" applyNumberFormat="1" applyFont="1" applyBorder="1" applyAlignment="1">
      <alignment horizontal="center" vertical="center"/>
    </xf>
    <xf numFmtId="1" fontId="41" fillId="0" borderId="28" xfId="6" applyNumberFormat="1" applyFont="1" applyBorder="1" applyAlignment="1">
      <alignment horizontal="center" vertical="center"/>
    </xf>
    <xf numFmtId="4" fontId="41" fillId="0" borderId="28" xfId="6" applyNumberFormat="1" applyFont="1" applyBorder="1" applyAlignment="1">
      <alignment horizontal="center" vertical="center"/>
    </xf>
    <xf numFmtId="0" fontId="40" fillId="4" borderId="28" xfId="6" applyFont="1" applyFill="1" applyBorder="1" applyAlignment="1">
      <alignment horizontal="center" vertical="center"/>
    </xf>
    <xf numFmtId="168" fontId="43" fillId="4" borderId="13" xfId="6" applyNumberFormat="1" applyFont="1" applyFill="1" applyBorder="1" applyAlignment="1" applyProtection="1">
      <alignment horizontal="left" vertical="center"/>
      <protection locked="0"/>
    </xf>
    <xf numFmtId="168" fontId="64" fillId="0" borderId="13" xfId="6" applyNumberFormat="1" applyFont="1" applyBorder="1" applyAlignment="1" applyProtection="1">
      <alignment horizontal="left" vertical="center"/>
      <protection locked="0"/>
    </xf>
    <xf numFmtId="168" fontId="61" fillId="0" borderId="13" xfId="6" applyNumberFormat="1" applyFont="1" applyBorder="1" applyAlignment="1" applyProtection="1">
      <alignment horizontal="left" vertical="center"/>
      <protection locked="0"/>
    </xf>
    <xf numFmtId="168" fontId="62" fillId="0" borderId="13" xfId="6" applyNumberFormat="1" applyFont="1" applyBorder="1" applyAlignment="1" applyProtection="1">
      <alignment horizontal="left" vertical="center"/>
      <protection locked="0"/>
    </xf>
    <xf numFmtId="168" fontId="65" fillId="0" borderId="13" xfId="6" applyNumberFormat="1" applyFont="1" applyBorder="1" applyAlignment="1" applyProtection="1">
      <alignment horizontal="left" vertical="center"/>
      <protection locked="0"/>
    </xf>
    <xf numFmtId="168" fontId="12" fillId="0" borderId="0" xfId="6" applyNumberFormat="1" applyFont="1" applyAlignment="1" applyProtection="1">
      <alignment horizontal="left"/>
      <protection locked="0"/>
    </xf>
    <xf numFmtId="168" fontId="42" fillId="0" borderId="28" xfId="6" applyNumberFormat="1" applyFont="1" applyBorder="1" applyAlignment="1">
      <alignment horizontal="left" vertical="center" wrapText="1"/>
    </xf>
    <xf numFmtId="0" fontId="41" fillId="10" borderId="28" xfId="6" applyFont="1" applyFill="1" applyBorder="1" applyAlignment="1">
      <alignment horizontal="center" vertical="center"/>
    </xf>
    <xf numFmtId="168" fontId="72" fillId="0" borderId="30" xfId="6" applyNumberFormat="1" applyFont="1" applyBorder="1" applyAlignment="1">
      <alignment horizontal="left"/>
    </xf>
    <xf numFmtId="168" fontId="40" fillId="4" borderId="28" xfId="6" applyNumberFormat="1" applyFont="1" applyFill="1" applyBorder="1" applyAlignment="1">
      <alignment horizontal="center" vertical="center"/>
    </xf>
    <xf numFmtId="0" fontId="40" fillId="4" borderId="28" xfId="6" applyFont="1" applyFill="1" applyBorder="1" applyAlignment="1">
      <alignment horizontal="center" vertical="center"/>
    </xf>
    <xf numFmtId="168" fontId="40" fillId="4" borderId="28" xfId="6" applyNumberFormat="1" applyFont="1" applyFill="1" applyBorder="1" applyAlignment="1">
      <alignment horizontal="center" vertical="center" wrapText="1"/>
    </xf>
    <xf numFmtId="0" fontId="40" fillId="4" borderId="28" xfId="6" applyFont="1" applyFill="1" applyBorder="1" applyAlignment="1">
      <alignment horizontal="center" vertical="center" wrapText="1"/>
    </xf>
    <xf numFmtId="168" fontId="40" fillId="4" borderId="31" xfId="6" applyNumberFormat="1" applyFont="1" applyFill="1" applyBorder="1" applyAlignment="1">
      <alignment horizontal="center" vertical="center" wrapText="1"/>
    </xf>
    <xf numFmtId="168" fontId="40" fillId="4" borderId="32" xfId="6" applyNumberFormat="1" applyFont="1" applyFill="1" applyBorder="1" applyAlignment="1">
      <alignment horizontal="center" vertical="center" wrapText="1"/>
    </xf>
    <xf numFmtId="168" fontId="40" fillId="4" borderId="33" xfId="6" applyNumberFormat="1" applyFont="1" applyFill="1" applyBorder="1" applyAlignment="1">
      <alignment horizontal="center" vertical="center" wrapText="1"/>
    </xf>
    <xf numFmtId="4" fontId="40" fillId="4" borderId="28" xfId="6" applyNumberFormat="1" applyFont="1" applyFill="1" applyBorder="1" applyAlignment="1">
      <alignment horizontal="center" vertical="center" wrapText="1"/>
    </xf>
    <xf numFmtId="4" fontId="40" fillId="4" borderId="28" xfId="6" applyNumberFormat="1" applyFont="1" applyFill="1" applyBorder="1" applyAlignment="1">
      <alignment horizontal="center" vertical="center"/>
    </xf>
    <xf numFmtId="0" fontId="40" fillId="4" borderId="28" xfId="6" applyFont="1" applyFill="1" applyBorder="1" applyAlignment="1">
      <alignment horizontal="center"/>
    </xf>
    <xf numFmtId="1" fontId="46" fillId="0" borderId="13" xfId="6" applyNumberFormat="1" applyFont="1" applyBorder="1" applyAlignment="1" applyProtection="1">
      <alignment horizontal="right"/>
      <protection locked="0"/>
    </xf>
    <xf numFmtId="49" fontId="33" fillId="4" borderId="9" xfId="5" applyNumberFormat="1" applyFont="1" applyFill="1" applyBorder="1" applyAlignment="1">
      <alignment horizontal="center" vertical="center" wrapText="1"/>
    </xf>
    <xf numFmtId="0" fontId="29" fillId="0" borderId="34" xfId="5" applyFont="1" applyBorder="1" applyAlignment="1">
      <alignment horizontal="left"/>
    </xf>
    <xf numFmtId="0" fontId="29" fillId="0" borderId="35" xfId="5" applyFont="1" applyBorder="1" applyAlignment="1">
      <alignment horizontal="left"/>
    </xf>
    <xf numFmtId="0" fontId="29" fillId="0" borderId="36" xfId="5" applyFont="1" applyBorder="1" applyAlignment="1">
      <alignment horizontal="left"/>
    </xf>
    <xf numFmtId="0" fontId="25" fillId="4" borderId="37" xfId="5" applyFont="1" applyFill="1" applyBorder="1" applyAlignment="1">
      <alignment horizontal="right"/>
    </xf>
    <xf numFmtId="0" fontId="25" fillId="4" borderId="38" xfId="5" applyFont="1" applyFill="1" applyBorder="1" applyAlignment="1">
      <alignment horizontal="right"/>
    </xf>
    <xf numFmtId="3" fontId="57" fillId="4" borderId="39" xfId="6" applyNumberFormat="1" applyFont="1" applyFill="1" applyBorder="1" applyAlignment="1">
      <alignment horizontal="center"/>
    </xf>
    <xf numFmtId="3" fontId="57" fillId="4" borderId="40" xfId="6" applyNumberFormat="1" applyFont="1" applyFill="1" applyBorder="1" applyAlignment="1">
      <alignment horizontal="center"/>
    </xf>
    <xf numFmtId="3" fontId="57" fillId="4" borderId="26" xfId="6" applyNumberFormat="1" applyFont="1" applyFill="1" applyBorder="1" applyAlignment="1">
      <alignment horizontal="center"/>
    </xf>
  </cellXfs>
  <cellStyles count="15">
    <cellStyle name="Euro" xfId="1" xr:uid="{00000000-0005-0000-0000-000006000000}"/>
    <cellStyle name="Millares" xfId="2" builtinId="3"/>
    <cellStyle name="Millares [0]" xfId="3" builtinId="6"/>
    <cellStyle name="MODERNO" xfId="4" xr:uid="{00000000-0005-0000-0000-000007000000}"/>
    <cellStyle name="Normal" xfId="0" builtinId="0"/>
    <cellStyle name="Normal 2" xfId="13" xr:uid="{00000000-0005-0000-0000-00000F000000}"/>
    <cellStyle name="Normal_Cuadro Comparativo Retribuciones 2008-2009" xfId="5" xr:uid="{00000000-0005-0000-0000-000008000000}"/>
    <cellStyle name="Normal_Funcionarios2" xfId="6" xr:uid="{00000000-0005-0000-0000-000009000000}"/>
    <cellStyle name="Normal_Funcionarios2 2" xfId="14" xr:uid="{00000000-0005-0000-0000-000010000000}"/>
    <cellStyle name="Porcentaje" xfId="7" builtinId="5"/>
    <cellStyle name="PORTADA" xfId="8" xr:uid="{00000000-0005-0000-0000-00000A000000}"/>
    <cellStyle name="ROSA" xfId="9" xr:uid="{00000000-0005-0000-0000-00000B000000}"/>
    <cellStyle name="TIMES" xfId="10" xr:uid="{00000000-0005-0000-0000-00000C000000}"/>
    <cellStyle name="TOTAL" xfId="11" xr:uid="{00000000-0005-0000-0000-00000D000000}"/>
    <cellStyle name="totales" xfId="12" xr:uid="{00000000-0005-0000-0000-00000E000000}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9"/>
      </font>
    </dxf>
    <dxf>
      <font>
        <color auto="1"/>
      </font>
    </dxf>
    <dxf>
      <font>
        <color indexed="9"/>
      </font>
    </dxf>
    <dxf>
      <font>
        <b/>
        <i val="0"/>
        <color indexed="61"/>
      </font>
      <fill>
        <patternFill>
          <bgColor indexed="4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114301</xdr:rowOff>
    </xdr:from>
    <xdr:to>
      <xdr:col>3</xdr:col>
      <xdr:colOff>438149</xdr:colOff>
      <xdr:row>0</xdr:row>
      <xdr:rowOff>689873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80614E-13F5-4F37-9788-39C68EA02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23999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85749" y="114301"/>
          <a:ext cx="1571625" cy="5755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55684</xdr:colOff>
      <xdr:row>1</xdr:row>
      <xdr:rowOff>62280</xdr:rowOff>
    </xdr:from>
    <xdr:to>
      <xdr:col>3</xdr:col>
      <xdr:colOff>212480</xdr:colOff>
      <xdr:row>2</xdr:row>
      <xdr:rowOff>168425</xdr:rowOff>
    </xdr:to>
    <xdr:pic>
      <xdr:nvPicPr>
        <xdr:cNvPr id="6182" name="Picture 2" descr="Escudo Ok">
          <a:extLst>
            <a:ext uri="{FF2B5EF4-FFF2-40B4-BE49-F238E27FC236}">
              <a16:creationId xmlns:a16="http://schemas.microsoft.com/office/drawing/2014/main" id="{00000000-0008-0000-0200-00002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00025" y="228600"/>
          <a:ext cx="838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DZ173"/>
  <sheetViews>
    <sheetView showGridLines="0" topLeftCell="A4" zoomScale="110" zoomScaleNormal="110" workbookViewId="0">
      <pane xSplit="1" topLeftCell="B1" activePane="topRight" state="frozen"/>
      <selection activeCell="A4" sqref="A4"/>
      <selection pane="topRight" activeCell="F21" sqref="F21"/>
    </sheetView>
  </sheetViews>
  <sheetFormatPr baseColWidth="10" defaultColWidth="13.33203125" defaultRowHeight="12" customHeight="1" x14ac:dyDescent="0.2"/>
  <cols>
    <col min="1" max="1" width="13.6640625" style="17" customWidth="1"/>
    <col min="2" max="2" width="10.83203125" style="17" customWidth="1"/>
    <col min="3" max="3" width="20.1640625" style="23" customWidth="1"/>
    <col min="4" max="4" width="40.1640625" style="254" customWidth="1"/>
    <col min="5" max="5" width="11.6640625" style="18" customWidth="1"/>
    <col min="6" max="6" width="27.83203125" style="17" customWidth="1"/>
    <col min="7" max="7" width="32.1640625" style="17" customWidth="1"/>
    <col min="8" max="8" width="52.6640625" style="16" customWidth="1"/>
    <col min="9" max="9" width="9.6640625" style="19" customWidth="1"/>
    <col min="10" max="10" width="10.83203125" style="19" customWidth="1"/>
    <col min="11" max="11" width="10.33203125" style="24" customWidth="1"/>
    <col min="12" max="12" width="13.6640625" style="19" customWidth="1"/>
    <col min="13" max="13" width="15.83203125" style="19" customWidth="1"/>
    <col min="14" max="14" width="15.6640625" style="19" customWidth="1"/>
    <col min="15" max="15" width="15.33203125" style="19" customWidth="1"/>
    <col min="16" max="16" width="12.83203125" style="19" customWidth="1"/>
    <col min="17" max="17" width="15.5" style="19" customWidth="1"/>
    <col min="18" max="19" width="12.33203125" style="19" customWidth="1"/>
    <col min="20" max="20" width="13" style="19" customWidth="1"/>
    <col min="21" max="21" width="11.1640625" style="19" customWidth="1"/>
    <col min="22" max="22" width="11" style="139" customWidth="1"/>
    <col min="23" max="23" width="11.33203125" style="139" customWidth="1"/>
    <col min="24" max="24" width="11" style="19" customWidth="1"/>
    <col min="25" max="25" width="15" style="242" customWidth="1"/>
    <col min="26" max="26" width="14.1640625" style="20" customWidth="1"/>
    <col min="27" max="27" width="10.33203125" style="24" customWidth="1"/>
    <col min="28" max="28" width="9.83203125" style="21" customWidth="1"/>
    <col min="29" max="29" width="10.6640625" style="22" customWidth="1"/>
    <col min="30" max="30" width="12.33203125" style="4" customWidth="1"/>
    <col min="31" max="31" width="15.6640625" style="4" customWidth="1"/>
    <col min="32" max="32" width="13.6640625" style="4" customWidth="1"/>
    <col min="33" max="33" width="13.5" style="3" customWidth="1"/>
    <col min="34" max="34" width="12.33203125" style="4" customWidth="1"/>
    <col min="35" max="35" width="14.1640625" style="4" customWidth="1"/>
    <col min="36" max="37" width="12.83203125" style="4" customWidth="1"/>
    <col min="38" max="38" width="13.1640625" style="3" customWidth="1"/>
    <col min="39" max="41" width="13.1640625" style="4" customWidth="1"/>
    <col min="42" max="42" width="13.6640625" style="4" customWidth="1"/>
    <col min="43" max="43" width="14.6640625" style="4" bestFit="1" customWidth="1"/>
    <col min="44" max="44" width="12.83203125" style="4" bestFit="1" customWidth="1"/>
    <col min="45" max="46" width="13.6640625" style="4" customWidth="1"/>
    <col min="47" max="47" width="13.1640625" style="4" customWidth="1"/>
    <col min="48" max="48" width="14.33203125" style="3" customWidth="1"/>
    <col min="49" max="49" width="16.83203125" style="2" customWidth="1"/>
    <col min="50" max="63" width="15.6640625" style="2" customWidth="1"/>
    <col min="64" max="64" width="18" style="2" customWidth="1"/>
    <col min="65" max="65" width="13.83203125" style="2" customWidth="1"/>
    <col min="66" max="66" width="11.33203125" style="2" customWidth="1"/>
    <col min="67" max="67" width="13.83203125" style="2" customWidth="1"/>
    <col min="68" max="68" width="14.1640625" style="2" customWidth="1"/>
    <col min="69" max="69" width="12.33203125" style="2" customWidth="1"/>
    <col min="70" max="70" width="12" style="2" customWidth="1"/>
    <col min="71" max="71" width="12.6640625" style="2" customWidth="1"/>
    <col min="72" max="87" width="11.33203125" style="2" customWidth="1"/>
    <col min="88" max="130" width="13.33203125" style="2" customWidth="1"/>
    <col min="131" max="16384" width="13.33203125" style="2"/>
  </cols>
  <sheetData>
    <row r="1" spans="1:130" s="5" customFormat="1" ht="42.75" customHeight="1" thickBot="1" x14ac:dyDescent="0.25">
      <c r="A1" s="112" t="s">
        <v>16</v>
      </c>
      <c r="B1" s="112" t="s">
        <v>190</v>
      </c>
      <c r="C1" s="112" t="s">
        <v>33</v>
      </c>
      <c r="D1" s="249" t="s">
        <v>123</v>
      </c>
      <c r="E1" s="113" t="s">
        <v>96</v>
      </c>
      <c r="F1" s="112" t="s">
        <v>34</v>
      </c>
      <c r="G1" s="112" t="s">
        <v>35</v>
      </c>
      <c r="H1" s="114" t="s">
        <v>17</v>
      </c>
      <c r="I1" s="115" t="s">
        <v>32</v>
      </c>
      <c r="J1" s="116" t="s">
        <v>229</v>
      </c>
      <c r="K1" s="115" t="s">
        <v>79</v>
      </c>
      <c r="L1" s="114" t="s">
        <v>36</v>
      </c>
      <c r="M1" s="114" t="s">
        <v>47</v>
      </c>
      <c r="N1" s="114" t="s">
        <v>21</v>
      </c>
      <c r="O1" s="114" t="s">
        <v>44</v>
      </c>
      <c r="P1" s="114" t="s">
        <v>39</v>
      </c>
      <c r="Q1" s="114" t="s">
        <v>38</v>
      </c>
      <c r="R1" s="114" t="s">
        <v>37</v>
      </c>
      <c r="S1" s="114" t="s">
        <v>37</v>
      </c>
      <c r="T1" s="114" t="s">
        <v>48</v>
      </c>
      <c r="U1" s="115" t="s">
        <v>12</v>
      </c>
      <c r="V1" s="138" t="s">
        <v>227</v>
      </c>
      <c r="W1" s="138" t="s">
        <v>226</v>
      </c>
      <c r="X1" s="138" t="s">
        <v>228</v>
      </c>
      <c r="Y1" s="138" t="s">
        <v>225</v>
      </c>
      <c r="Z1" s="117" t="s">
        <v>94</v>
      </c>
      <c r="AA1" s="114" t="s">
        <v>28</v>
      </c>
      <c r="AB1" s="117" t="s">
        <v>29</v>
      </c>
      <c r="AC1" s="118" t="s">
        <v>91</v>
      </c>
      <c r="AD1" s="119" t="s">
        <v>20</v>
      </c>
      <c r="AE1" s="119" t="s">
        <v>78</v>
      </c>
      <c r="AF1" s="119" t="s">
        <v>19</v>
      </c>
      <c r="AG1" s="119" t="s">
        <v>18</v>
      </c>
      <c r="AH1" s="119" t="s">
        <v>22</v>
      </c>
      <c r="AI1" s="119" t="s">
        <v>23</v>
      </c>
      <c r="AJ1" s="119" t="s">
        <v>24</v>
      </c>
      <c r="AK1" s="119" t="s">
        <v>94</v>
      </c>
      <c r="AL1" s="119" t="s">
        <v>25</v>
      </c>
      <c r="AM1" s="119" t="s">
        <v>26</v>
      </c>
      <c r="AN1" s="119" t="s">
        <v>30</v>
      </c>
      <c r="AO1" s="119" t="s">
        <v>87</v>
      </c>
      <c r="AP1" s="119" t="s">
        <v>88</v>
      </c>
      <c r="AQ1" s="119" t="s">
        <v>89</v>
      </c>
      <c r="AR1" s="119" t="s">
        <v>77</v>
      </c>
      <c r="AS1" s="119" t="s">
        <v>237</v>
      </c>
      <c r="AT1" s="119" t="s">
        <v>244</v>
      </c>
      <c r="AU1" s="119" t="s">
        <v>90</v>
      </c>
      <c r="AV1" s="119" t="s">
        <v>27</v>
      </c>
      <c r="AW1" s="119" t="s">
        <v>31</v>
      </c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N1" s="5" t="s">
        <v>97</v>
      </c>
      <c r="BO1" s="26" t="s">
        <v>116</v>
      </c>
      <c r="BP1" s="26" t="s">
        <v>117</v>
      </c>
      <c r="BQ1" s="26" t="s">
        <v>118</v>
      </c>
      <c r="BR1" s="26" t="s">
        <v>119</v>
      </c>
      <c r="BS1" s="26" t="s">
        <v>120</v>
      </c>
      <c r="BT1" s="26" t="s">
        <v>121</v>
      </c>
      <c r="BV1" s="5" t="s">
        <v>97</v>
      </c>
      <c r="BW1" s="26" t="s">
        <v>116</v>
      </c>
      <c r="BX1" s="26" t="s">
        <v>117</v>
      </c>
      <c r="BY1" s="26" t="s">
        <v>118</v>
      </c>
      <c r="BZ1" s="26" t="s">
        <v>119</v>
      </c>
      <c r="CA1" s="26" t="s">
        <v>120</v>
      </c>
      <c r="CB1" s="26" t="s">
        <v>121</v>
      </c>
      <c r="CD1" s="5" t="s">
        <v>97</v>
      </c>
      <c r="CE1" s="26" t="s">
        <v>116</v>
      </c>
      <c r="CF1" s="26" t="s">
        <v>117</v>
      </c>
      <c r="CG1" s="26" t="s">
        <v>118</v>
      </c>
      <c r="CH1" s="26" t="s">
        <v>119</v>
      </c>
      <c r="CI1" s="26" t="s">
        <v>120</v>
      </c>
      <c r="CJ1" s="26" t="s">
        <v>121</v>
      </c>
      <c r="CL1" s="5" t="s">
        <v>97</v>
      </c>
      <c r="CM1" s="26" t="s">
        <v>116</v>
      </c>
      <c r="CN1" s="26" t="s">
        <v>117</v>
      </c>
      <c r="CO1" s="26" t="s">
        <v>118</v>
      </c>
      <c r="CP1" s="26" t="s">
        <v>119</v>
      </c>
      <c r="CQ1" s="26" t="s">
        <v>120</v>
      </c>
      <c r="CR1" s="26" t="s">
        <v>121</v>
      </c>
      <c r="CT1" s="5" t="s">
        <v>97</v>
      </c>
      <c r="CU1" s="26" t="s">
        <v>116</v>
      </c>
      <c r="CV1" s="26" t="s">
        <v>117</v>
      </c>
      <c r="CW1" s="26" t="s">
        <v>118</v>
      </c>
      <c r="CX1" s="26" t="s">
        <v>119</v>
      </c>
      <c r="CY1" s="26" t="s">
        <v>120</v>
      </c>
      <c r="CZ1" s="26" t="s">
        <v>121</v>
      </c>
      <c r="DB1" s="5" t="s">
        <v>97</v>
      </c>
      <c r="DC1" s="26" t="s">
        <v>116</v>
      </c>
      <c r="DD1" s="26" t="s">
        <v>117</v>
      </c>
      <c r="DE1" s="26" t="s">
        <v>118</v>
      </c>
      <c r="DF1" s="26" t="s">
        <v>119</v>
      </c>
      <c r="DG1" s="26" t="s">
        <v>120</v>
      </c>
      <c r="DH1" s="26" t="s">
        <v>121</v>
      </c>
    </row>
    <row r="2" spans="1:130" s="10" customFormat="1" ht="24.95" customHeight="1" thickBot="1" x14ac:dyDescent="0.25">
      <c r="A2" s="124" t="s">
        <v>124</v>
      </c>
      <c r="B2" s="125">
        <v>0</v>
      </c>
      <c r="C2" s="124" t="s">
        <v>95</v>
      </c>
      <c r="D2" s="250" t="s">
        <v>234</v>
      </c>
      <c r="E2" s="126">
        <v>1</v>
      </c>
      <c r="F2" s="124" t="s">
        <v>114</v>
      </c>
      <c r="G2" s="124" t="s">
        <v>98</v>
      </c>
      <c r="H2" s="127" t="s">
        <v>99</v>
      </c>
      <c r="I2" s="128" t="s">
        <v>100</v>
      </c>
      <c r="J2" s="128" t="s">
        <v>57</v>
      </c>
      <c r="K2" s="128" t="s">
        <v>57</v>
      </c>
      <c r="L2" s="128" t="s">
        <v>101</v>
      </c>
      <c r="M2" s="128" t="s">
        <v>55</v>
      </c>
      <c r="N2" s="129" t="s">
        <v>56</v>
      </c>
      <c r="O2" s="130" t="s">
        <v>102</v>
      </c>
      <c r="P2" s="129" t="s">
        <v>58</v>
      </c>
      <c r="Q2" s="130" t="s">
        <v>103</v>
      </c>
      <c r="R2" s="130" t="s">
        <v>66</v>
      </c>
      <c r="S2" s="130" t="s">
        <v>235</v>
      </c>
      <c r="T2" s="130" t="s">
        <v>59</v>
      </c>
      <c r="U2" s="128" t="s">
        <v>139</v>
      </c>
      <c r="V2" s="140" t="s">
        <v>189</v>
      </c>
      <c r="W2" s="151">
        <v>0</v>
      </c>
      <c r="X2" s="150" t="s">
        <v>189</v>
      </c>
      <c r="Y2" s="232">
        <v>0</v>
      </c>
      <c r="Z2" s="143">
        <v>0</v>
      </c>
      <c r="AA2" s="144">
        <v>0</v>
      </c>
      <c r="AB2" s="145">
        <v>0</v>
      </c>
      <c r="AC2" s="146" t="s">
        <v>144</v>
      </c>
      <c r="AD2" s="147"/>
      <c r="AE2" s="147"/>
      <c r="AF2" s="147"/>
      <c r="AG2" s="148">
        <v>0</v>
      </c>
      <c r="AH2" s="147"/>
      <c r="AI2" s="147">
        <f>Y2</f>
        <v>0</v>
      </c>
      <c r="AJ2" s="147"/>
      <c r="AK2" s="147">
        <f t="shared" ref="AK2:AK18" si="0">IF(Z2&lt;&gt;"",Z2,0)</f>
        <v>0</v>
      </c>
      <c r="AL2" s="148">
        <f t="shared" ref="AL2:AL19" si="1">SUM(AH2:AK2)*B2</f>
        <v>0</v>
      </c>
      <c r="AM2" s="168">
        <f t="shared" ref="AM2:AM19" si="2">AG2+AL2</f>
        <v>0</v>
      </c>
      <c r="AN2" s="148">
        <f t="shared" ref="AN2:AN18" si="3">IF(AM2/12&gt;DATABASEMAXIMA,DATABASEMAXIMA,AM2/12)</f>
        <v>0</v>
      </c>
      <c r="AO2" s="147">
        <f t="shared" ref="AO2:AO19" si="4">IF(J2&lt;&gt;"",IF(J2="F",VLOOKUP(K2,SSFUNCIONARIOS,4,FALSE)*AN2*12,VLOOKUP(K2,SSLABORAL,4,FALSE)*AN2*12),0)</f>
        <v>0</v>
      </c>
      <c r="AP2" s="147">
        <f t="shared" ref="AP2:AP17" si="5">IF(J2&lt;&gt;"",IF(J2="F",VLOOKUP(K2,SSFUNCIONARIOS,5,FALSE)*AN2*12,VLOOKUP(K2,SSLABORAL,5,FALSE)*AN2*12),0)</f>
        <v>0</v>
      </c>
      <c r="AQ2" s="147">
        <f t="shared" ref="AQ2:AQ19" si="6">IF(J2&lt;&gt;"",IF(J2="F",VLOOKUP(K2,SSFUNCIONARIOS,6,FALSE)*AN2*12,VLOOKUP(K2,SSLABORAL,6,FALSE)*AN2*12),0)</f>
        <v>0</v>
      </c>
      <c r="AR2" s="147">
        <f t="shared" ref="AR2:AR17" si="7">IF(J2="L",VLOOKUP(K2,SSLABORAL,7)*AN2*12,0)</f>
        <v>0</v>
      </c>
      <c r="AS2" s="147">
        <f>IF(J2="F",VLOOKUP(K2,SSFUNCIONARIOS,8)*AN2*12,0)</f>
        <v>0</v>
      </c>
      <c r="AT2" s="147"/>
      <c r="AU2" s="147">
        <f t="shared" ref="AU2:AU19" si="8">IF(J2&lt;&gt;"",VLOOKUP(AC2,EPIGRAFES,3,FALSE)*AN2*12,0)</f>
        <v>0</v>
      </c>
      <c r="AV2" s="168">
        <f t="shared" ref="AV2:AV19" si="9">SUM(AO2:AU2)*B2</f>
        <v>0</v>
      </c>
      <c r="AW2" s="148">
        <f t="shared" ref="AW2:AW18" si="10">AM2+AV2</f>
        <v>0</v>
      </c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28"/>
      <c r="BN2" s="27">
        <v>1</v>
      </c>
      <c r="BO2" s="28">
        <f t="shared" ref="BO2:BO17" si="11">IF($E2=BN2,IF($J2="F",$AG2,0),0)</f>
        <v>0</v>
      </c>
      <c r="BP2" s="28">
        <f t="shared" ref="BP2:BP17" si="12">IF($E2=BN2,IF($J2="F",$AL2,0),0)</f>
        <v>0</v>
      </c>
      <c r="BQ2" s="28">
        <f t="shared" ref="BQ2:BQ17" si="13">IF($E2=BN2,IF($J2="L",$AG2,0),0)</f>
        <v>0</v>
      </c>
      <c r="BR2" s="28">
        <f t="shared" ref="BR2:BR17" si="14">IF($E2=BN2,IF($J2="L",$AL2,0),0)</f>
        <v>0</v>
      </c>
      <c r="BS2" s="28">
        <f t="shared" ref="BS2:BS17" si="15">IF($E2=BN2,IF($J2="F",$AV2,0),0)</f>
        <v>0</v>
      </c>
      <c r="BT2" s="28">
        <f t="shared" ref="BT2:BT17" si="16">IF($E2=BN2,IF($J2="L",$AV2,0),0)</f>
        <v>0</v>
      </c>
      <c r="BV2" s="27">
        <v>2</v>
      </c>
      <c r="BW2" s="28">
        <f t="shared" ref="BW2:BW17" si="17">IF($E2=BV2,IF($J2="F",$AG2,0),0)</f>
        <v>0</v>
      </c>
      <c r="BX2" s="28">
        <f t="shared" ref="BX2:BX17" si="18">IF($E2=BV2,IF($J2="F",$AL2,0),0)</f>
        <v>0</v>
      </c>
      <c r="BY2" s="28">
        <f t="shared" ref="BY2:BY17" si="19">IF($E2=BV2,IF($J2="L",$AG2,0),0)</f>
        <v>0</v>
      </c>
      <c r="BZ2" s="28">
        <f t="shared" ref="BZ2:BZ17" si="20">IF($E2=BV2,IF($J2="L",$AL2,0),0)</f>
        <v>0</v>
      </c>
      <c r="CA2" s="28">
        <f t="shared" ref="CA2:CA17" si="21">IF($E2=BV2,IF($J2="F",$AV2,0),0)</f>
        <v>0</v>
      </c>
      <c r="CB2" s="28">
        <f t="shared" ref="CB2:CB17" si="22">IF($E2=BV2,IF($J2="L",$AV2,0),0)</f>
        <v>0</v>
      </c>
      <c r="CD2" s="27">
        <v>3</v>
      </c>
      <c r="CE2" s="28">
        <f t="shared" ref="CE2:CE17" si="23">IF($E2=CD2,IF($J2="F",$AG2,0),0)</f>
        <v>0</v>
      </c>
      <c r="CF2" s="28">
        <f t="shared" ref="CF2:CF17" si="24">IF($E2=CD2,IF($J2="F",$AL2,0),0)</f>
        <v>0</v>
      </c>
      <c r="CG2" s="28">
        <f t="shared" ref="CG2:CG17" si="25">IF($E2=CD2,IF($J2="L",$AG2,0),0)</f>
        <v>0</v>
      </c>
      <c r="CH2" s="28">
        <f t="shared" ref="CH2:CH17" si="26">IF($E2=CD2,IF($J2="L",$AL2,0),0)</f>
        <v>0</v>
      </c>
      <c r="CI2" s="28">
        <f t="shared" ref="CI2:CI17" si="27">IF($E2=CD2,IF($J2="F",$AV2,0),0)</f>
        <v>0</v>
      </c>
      <c r="CJ2" s="28">
        <f t="shared" ref="CJ2:CJ17" si="28">IF($E2=CD2,IF($J2="L",$AV2,0),0)</f>
        <v>0</v>
      </c>
      <c r="CL2" s="27">
        <v>4</v>
      </c>
      <c r="CM2" s="28">
        <f t="shared" ref="CM2:CM17" si="29">IF($E2=CL2,IF($J2="F",$AG2,0),0)</f>
        <v>0</v>
      </c>
      <c r="CN2" s="28">
        <f t="shared" ref="CN2:CN17" si="30">IF($E2=CL2,IF($J2="F",$AL2,0),0)</f>
        <v>0</v>
      </c>
      <c r="CO2" s="28">
        <f t="shared" ref="CO2:CO17" si="31">IF($E2=CL2,IF($J2="L",$AG2,0),0)</f>
        <v>0</v>
      </c>
      <c r="CP2" s="28">
        <f t="shared" ref="CP2:CP17" si="32">IF($E2=CL2,IF($J2="L",$AL2,0),0)</f>
        <v>0</v>
      </c>
      <c r="CQ2" s="28">
        <f t="shared" ref="CQ2:CQ17" si="33">IF($E2=CL2,IF($J2="F",$AV2,0),0)</f>
        <v>0</v>
      </c>
      <c r="CR2" s="28">
        <f t="shared" ref="CR2:CR17" si="34">IF($E2=CL2,IF($J2="L",$AV2,0),0)</f>
        <v>0</v>
      </c>
      <c r="CT2" s="27">
        <v>5</v>
      </c>
      <c r="CU2" s="28">
        <f t="shared" ref="CU2:CU17" si="35">IF($E2=CT2,IF($J2="F",$AG2,0),0)</f>
        <v>0</v>
      </c>
      <c r="CV2" s="28">
        <f t="shared" ref="CV2:CV17" si="36">IF($E2=CT2,IF($J2="F",$AL2,0),0)</f>
        <v>0</v>
      </c>
      <c r="CW2" s="28">
        <f t="shared" ref="CW2:CW17" si="37">IF($E2=CT2,IF($J2="L",$AG2,0),0)</f>
        <v>0</v>
      </c>
      <c r="CX2" s="28">
        <f t="shared" ref="CX2:CX17" si="38">IF($E2=CT2,IF($J2="L",$AL2,0),0)</f>
        <v>0</v>
      </c>
      <c r="CY2" s="28">
        <f t="shared" ref="CY2:CY17" si="39">IF($E2=CT2,IF($J2="F",$AV2,0),0)</f>
        <v>0</v>
      </c>
      <c r="CZ2" s="28">
        <f t="shared" ref="CZ2:CZ17" si="40">IF($E2=CT2,IF($J2="L",$AV2,0),0)</f>
        <v>0</v>
      </c>
      <c r="DB2" s="27">
        <v>6</v>
      </c>
      <c r="DC2" s="28">
        <f t="shared" ref="DC2:DC17" si="41">IF($E2=DB2,IF($J2="F",$AG2,0),0)</f>
        <v>0</v>
      </c>
      <c r="DD2" s="28">
        <f t="shared" ref="DD2:DD17" si="42">IF($E2=DB2,IF($J2="F",$AL2,0),0)</f>
        <v>0</v>
      </c>
      <c r="DE2" s="28">
        <f t="shared" ref="DE2:DE17" si="43">IF($E2=DB2,IF($J2="L",$AG2,0),0)</f>
        <v>0</v>
      </c>
      <c r="DF2" s="28">
        <f t="shared" ref="DF2:DF17" si="44">IF($E2=DB2,IF($J2="L",$AL2,0),0)</f>
        <v>0</v>
      </c>
      <c r="DG2" s="28">
        <f t="shared" ref="DG2:DG17" si="45">IF($E2=DB2,IF($J2="F",$AV2,0),0)</f>
        <v>0</v>
      </c>
      <c r="DH2" s="28">
        <f t="shared" ref="DH2:DH17" si="46">IF($E2=DB2,IF($J2="L",$AV2,0),0)</f>
        <v>0</v>
      </c>
    </row>
    <row r="3" spans="1:130" s="10" customFormat="1" ht="30.75" customHeight="1" thickBot="1" x14ac:dyDescent="0.25">
      <c r="A3" s="124" t="s">
        <v>125</v>
      </c>
      <c r="B3" s="125">
        <v>1</v>
      </c>
      <c r="C3" s="124" t="s">
        <v>95</v>
      </c>
      <c r="D3" s="251" t="s">
        <v>213</v>
      </c>
      <c r="E3" s="126">
        <v>1</v>
      </c>
      <c r="F3" s="124" t="s">
        <v>114</v>
      </c>
      <c r="G3" s="124" t="s">
        <v>98</v>
      </c>
      <c r="H3" s="127" t="s">
        <v>266</v>
      </c>
      <c r="I3" s="128" t="s">
        <v>52</v>
      </c>
      <c r="J3" s="128" t="s">
        <v>53</v>
      </c>
      <c r="K3" s="128" t="s">
        <v>71</v>
      </c>
      <c r="L3" s="128" t="s">
        <v>54</v>
      </c>
      <c r="M3" s="135" t="s">
        <v>104</v>
      </c>
      <c r="N3" s="129">
        <v>36161</v>
      </c>
      <c r="O3" s="128" t="s">
        <v>57</v>
      </c>
      <c r="P3" s="131" t="s">
        <v>58</v>
      </c>
      <c r="Q3" s="131" t="s">
        <v>105</v>
      </c>
      <c r="R3" s="128" t="s">
        <v>7</v>
      </c>
      <c r="S3" s="128" t="s">
        <v>7</v>
      </c>
      <c r="T3" s="128" t="s">
        <v>59</v>
      </c>
      <c r="U3" s="128" t="s">
        <v>139</v>
      </c>
      <c r="V3" s="142">
        <v>29</v>
      </c>
      <c r="W3" s="151">
        <v>100.38</v>
      </c>
      <c r="X3" s="141">
        <f>V3</f>
        <v>29</v>
      </c>
      <c r="Y3" s="232">
        <f t="shared" ref="Y3:Y18" si="47">W3*valorpunto</f>
        <v>29283.86</v>
      </c>
      <c r="Z3" s="132">
        <v>0</v>
      </c>
      <c r="AA3" s="128">
        <v>9</v>
      </c>
      <c r="AB3" s="133">
        <v>0</v>
      </c>
      <c r="AC3" s="134" t="s">
        <v>146</v>
      </c>
      <c r="AD3" s="123">
        <f t="shared" ref="AD3:AD19" si="48">IF(J3&lt;&gt;"",IF(J3="F",VLOOKUP(GRUPO,DATABASICAS,2,FALSE),VLOOKUP(GRUPO,LABORAL,3,FALSE)),0)</f>
        <v>16000.8</v>
      </c>
      <c r="AE3" s="121">
        <f t="shared" ref="AE3:AE19" si="49">IF(J3&lt;&gt;"",IF(J3="F",VLOOKUP(GRUPO,DATABASICAS,3,FALSE)*AA3,VLOOKUP(AA3,ANTIGLABORAL,2)*AD3),0)</f>
        <v>5542.56</v>
      </c>
      <c r="AF3" s="121">
        <f t="shared" ref="AF3:AF19" si="50">IF(J3&lt;&gt;"",IF(J3="F",(VLOOKUP(U3,EXTRA,2)+VLOOKUP(U3,EXTRA,3)*AA3)*2+VLOOKUP(X3,DATADESTINO,3),VLOOKUP(X3,LABORAL,8)),0)</f>
        <v>4305.32</v>
      </c>
      <c r="AG3" s="122">
        <f t="shared" ref="AG3:AG19" si="51">IF(B3&gt;0,SUM(AD3:AF3)*B3,0.01)</f>
        <v>25848.68</v>
      </c>
      <c r="AH3" s="121">
        <f t="shared" ref="AH3:AH19" si="52">IF(J3&lt;&gt;"",IF(J3="F",VLOOKUP(NIVEL,DATADESTINO,2,FALSE),0),0)</f>
        <v>12536.52</v>
      </c>
      <c r="AI3" s="121">
        <f>Y3</f>
        <v>29283.86</v>
      </c>
      <c r="AJ3" s="121">
        <f t="shared" ref="AJ3:AJ19" si="53">IF(J3&lt;&gt;"",IF(J3="F",VLOOKUP(GRUPO,DATABASICAS,4,FALSE),0),0)</f>
        <v>2476.08</v>
      </c>
      <c r="AK3" s="121">
        <f t="shared" si="0"/>
        <v>0</v>
      </c>
      <c r="AL3" s="122">
        <f t="shared" si="1"/>
        <v>44296.46</v>
      </c>
      <c r="AM3" s="168">
        <f t="shared" si="2"/>
        <v>70145.14</v>
      </c>
      <c r="AN3" s="122">
        <f t="shared" si="3"/>
        <v>5154.9799999999996</v>
      </c>
      <c r="AO3" s="121">
        <f t="shared" si="4"/>
        <v>14598.9</v>
      </c>
      <c r="AP3" s="121">
        <f t="shared" si="5"/>
        <v>0</v>
      </c>
      <c r="AQ3" s="121">
        <f t="shared" si="6"/>
        <v>371.16</v>
      </c>
      <c r="AR3" s="121">
        <f t="shared" si="7"/>
        <v>0</v>
      </c>
      <c r="AS3" s="121">
        <f t="shared" ref="AS3:AS19" si="54">VLOOKUP(K3,SSFUNCIONARIOS,7,FALSE)*AN3*12</f>
        <v>463.95</v>
      </c>
      <c r="AT3" s="121">
        <f t="shared" ref="AT3:AT18" si="55">IF(AN3=DATABASEMAXIMA,((AM3/12)-DATABASEMAXIMA)*SOLIDARIDAD,0)*12</f>
        <v>69.09</v>
      </c>
      <c r="AU3" s="121">
        <f t="shared" si="8"/>
        <v>927.9</v>
      </c>
      <c r="AV3" s="168">
        <f t="shared" si="9"/>
        <v>16431</v>
      </c>
      <c r="AW3" s="122">
        <f t="shared" si="10"/>
        <v>86576.14</v>
      </c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28"/>
      <c r="BN3" s="27">
        <v>1</v>
      </c>
      <c r="BO3" s="28">
        <f t="shared" si="11"/>
        <v>25848.68</v>
      </c>
      <c r="BP3" s="28">
        <f t="shared" si="12"/>
        <v>44296.46</v>
      </c>
      <c r="BQ3" s="28">
        <f t="shared" si="13"/>
        <v>0</v>
      </c>
      <c r="BR3" s="28">
        <f t="shared" si="14"/>
        <v>0</v>
      </c>
      <c r="BS3" s="28">
        <f t="shared" si="15"/>
        <v>16431</v>
      </c>
      <c r="BT3" s="28">
        <f t="shared" si="16"/>
        <v>0</v>
      </c>
      <c r="BV3" s="27">
        <f>BV2</f>
        <v>2</v>
      </c>
      <c r="BW3" s="28">
        <f t="shared" si="17"/>
        <v>0</v>
      </c>
      <c r="BX3" s="28">
        <f t="shared" si="18"/>
        <v>0</v>
      </c>
      <c r="BY3" s="28">
        <f t="shared" si="19"/>
        <v>0</v>
      </c>
      <c r="BZ3" s="28">
        <f t="shared" si="20"/>
        <v>0</v>
      </c>
      <c r="CA3" s="28">
        <f t="shared" si="21"/>
        <v>0</v>
      </c>
      <c r="CB3" s="28">
        <f t="shared" si="22"/>
        <v>0</v>
      </c>
      <c r="CD3" s="27">
        <f>CD2</f>
        <v>3</v>
      </c>
      <c r="CE3" s="28">
        <f t="shared" si="23"/>
        <v>0</v>
      </c>
      <c r="CF3" s="28">
        <f t="shared" si="24"/>
        <v>0</v>
      </c>
      <c r="CG3" s="28">
        <f t="shared" si="25"/>
        <v>0</v>
      </c>
      <c r="CH3" s="28">
        <f t="shared" si="26"/>
        <v>0</v>
      </c>
      <c r="CI3" s="28">
        <f t="shared" si="27"/>
        <v>0</v>
      </c>
      <c r="CJ3" s="28">
        <f t="shared" si="28"/>
        <v>0</v>
      </c>
      <c r="CL3" s="27">
        <f>CL2</f>
        <v>4</v>
      </c>
      <c r="CM3" s="28">
        <f t="shared" si="29"/>
        <v>0</v>
      </c>
      <c r="CN3" s="28">
        <f t="shared" si="30"/>
        <v>0</v>
      </c>
      <c r="CO3" s="28">
        <f t="shared" si="31"/>
        <v>0</v>
      </c>
      <c r="CP3" s="28">
        <f t="shared" si="32"/>
        <v>0</v>
      </c>
      <c r="CQ3" s="28">
        <f t="shared" si="33"/>
        <v>0</v>
      </c>
      <c r="CR3" s="28">
        <f t="shared" si="34"/>
        <v>0</v>
      </c>
      <c r="CT3" s="27">
        <f>CT2</f>
        <v>5</v>
      </c>
      <c r="CU3" s="28">
        <f t="shared" si="35"/>
        <v>0</v>
      </c>
      <c r="CV3" s="28">
        <f t="shared" si="36"/>
        <v>0</v>
      </c>
      <c r="CW3" s="28">
        <f t="shared" si="37"/>
        <v>0</v>
      </c>
      <c r="CX3" s="28">
        <f t="shared" si="38"/>
        <v>0</v>
      </c>
      <c r="CY3" s="28">
        <f t="shared" si="39"/>
        <v>0</v>
      </c>
      <c r="CZ3" s="28">
        <f t="shared" si="40"/>
        <v>0</v>
      </c>
      <c r="DB3" s="27">
        <f>DB2</f>
        <v>6</v>
      </c>
      <c r="DC3" s="28">
        <f t="shared" si="41"/>
        <v>0</v>
      </c>
      <c r="DD3" s="28">
        <f t="shared" si="42"/>
        <v>0</v>
      </c>
      <c r="DE3" s="28">
        <f t="shared" si="43"/>
        <v>0</v>
      </c>
      <c r="DF3" s="28">
        <f t="shared" si="44"/>
        <v>0</v>
      </c>
      <c r="DG3" s="28">
        <f t="shared" si="45"/>
        <v>0</v>
      </c>
      <c r="DH3" s="28">
        <f t="shared" si="46"/>
        <v>0</v>
      </c>
    </row>
    <row r="4" spans="1:130" s="10" customFormat="1" ht="30" customHeight="1" thickBot="1" x14ac:dyDescent="0.25">
      <c r="A4" s="124" t="s">
        <v>126</v>
      </c>
      <c r="B4" s="125">
        <v>1</v>
      </c>
      <c r="C4" s="124" t="s">
        <v>95</v>
      </c>
      <c r="D4" s="251" t="s">
        <v>247</v>
      </c>
      <c r="E4" s="126">
        <v>1</v>
      </c>
      <c r="F4" s="124" t="s">
        <v>114</v>
      </c>
      <c r="G4" s="124" t="s">
        <v>98</v>
      </c>
      <c r="H4" s="127" t="s">
        <v>267</v>
      </c>
      <c r="I4" s="128" t="s">
        <v>52</v>
      </c>
      <c r="J4" s="128" t="s">
        <v>53</v>
      </c>
      <c r="K4" s="128" t="s">
        <v>71</v>
      </c>
      <c r="L4" s="128" t="s">
        <v>54</v>
      </c>
      <c r="M4" s="135" t="s">
        <v>108</v>
      </c>
      <c r="N4" s="129">
        <v>37360</v>
      </c>
      <c r="O4" s="128" t="s">
        <v>57</v>
      </c>
      <c r="P4" s="128" t="s">
        <v>109</v>
      </c>
      <c r="Q4" s="131" t="s">
        <v>58</v>
      </c>
      <c r="R4" s="128" t="s">
        <v>7</v>
      </c>
      <c r="S4" s="128" t="s">
        <v>7</v>
      </c>
      <c r="T4" s="128" t="s">
        <v>59</v>
      </c>
      <c r="U4" s="128" t="s">
        <v>139</v>
      </c>
      <c r="V4" s="142">
        <v>29</v>
      </c>
      <c r="W4" s="151">
        <v>95.6</v>
      </c>
      <c r="X4" s="141">
        <f t="shared" ref="X4:X18" si="56">V4</f>
        <v>29</v>
      </c>
      <c r="Y4" s="232">
        <f t="shared" si="47"/>
        <v>27889.39</v>
      </c>
      <c r="Z4" s="132">
        <v>0</v>
      </c>
      <c r="AA4" s="128">
        <v>8</v>
      </c>
      <c r="AB4" s="133">
        <v>0</v>
      </c>
      <c r="AC4" s="134" t="s">
        <v>144</v>
      </c>
      <c r="AD4" s="123">
        <f t="shared" si="48"/>
        <v>16000.8</v>
      </c>
      <c r="AE4" s="121">
        <f t="shared" si="49"/>
        <v>4926.72</v>
      </c>
      <c r="AF4" s="121">
        <f t="shared" si="50"/>
        <v>4241.96</v>
      </c>
      <c r="AG4" s="122">
        <f t="shared" si="51"/>
        <v>25169.48</v>
      </c>
      <c r="AH4" s="121">
        <f t="shared" si="52"/>
        <v>12536.52</v>
      </c>
      <c r="AI4" s="121">
        <f t="shared" ref="AI4:AI19" si="57">Y4</f>
        <v>27889.39</v>
      </c>
      <c r="AJ4" s="121">
        <f t="shared" si="53"/>
        <v>2476.08</v>
      </c>
      <c r="AK4" s="121">
        <f t="shared" si="0"/>
        <v>0</v>
      </c>
      <c r="AL4" s="122">
        <f t="shared" si="1"/>
        <v>42901.99</v>
      </c>
      <c r="AM4" s="168">
        <f t="shared" si="2"/>
        <v>68071.47</v>
      </c>
      <c r="AN4" s="122">
        <f t="shared" si="3"/>
        <v>5154.9799999999996</v>
      </c>
      <c r="AO4" s="121">
        <f t="shared" si="4"/>
        <v>14598.9</v>
      </c>
      <c r="AP4" s="121">
        <f t="shared" si="5"/>
        <v>0</v>
      </c>
      <c r="AQ4" s="121">
        <f t="shared" si="6"/>
        <v>371.16</v>
      </c>
      <c r="AR4" s="121">
        <f t="shared" si="7"/>
        <v>0</v>
      </c>
      <c r="AS4" s="121">
        <f t="shared" si="54"/>
        <v>463.95</v>
      </c>
      <c r="AT4" s="121">
        <f t="shared" si="55"/>
        <v>51.8</v>
      </c>
      <c r="AU4" s="121">
        <f t="shared" si="8"/>
        <v>1020.69</v>
      </c>
      <c r="AV4" s="168">
        <f t="shared" si="9"/>
        <v>16506.5</v>
      </c>
      <c r="AW4" s="122">
        <f t="shared" si="10"/>
        <v>84577.97</v>
      </c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28"/>
      <c r="BN4" s="27">
        <v>1</v>
      </c>
      <c r="BO4" s="28">
        <f t="shared" si="11"/>
        <v>25169.48</v>
      </c>
      <c r="BP4" s="28">
        <f t="shared" si="12"/>
        <v>42901.99</v>
      </c>
      <c r="BQ4" s="28">
        <f t="shared" si="13"/>
        <v>0</v>
      </c>
      <c r="BR4" s="28">
        <f t="shared" si="14"/>
        <v>0</v>
      </c>
      <c r="BS4" s="28">
        <f t="shared" si="15"/>
        <v>16506.5</v>
      </c>
      <c r="BT4" s="28">
        <f t="shared" si="16"/>
        <v>0</v>
      </c>
      <c r="BV4" s="27" t="e">
        <f>#REF!</f>
        <v>#REF!</v>
      </c>
      <c r="BW4" s="28" t="e">
        <f t="shared" si="17"/>
        <v>#REF!</v>
      </c>
      <c r="BX4" s="28" t="e">
        <f t="shared" si="18"/>
        <v>#REF!</v>
      </c>
      <c r="BY4" s="28" t="e">
        <f t="shared" si="19"/>
        <v>#REF!</v>
      </c>
      <c r="BZ4" s="28" t="e">
        <f t="shared" si="20"/>
        <v>#REF!</v>
      </c>
      <c r="CA4" s="28" t="e">
        <f t="shared" si="21"/>
        <v>#REF!</v>
      </c>
      <c r="CB4" s="28" t="e">
        <f t="shared" si="22"/>
        <v>#REF!</v>
      </c>
      <c r="CD4" s="27" t="e">
        <f>#REF!</f>
        <v>#REF!</v>
      </c>
      <c r="CE4" s="28" t="e">
        <f t="shared" si="23"/>
        <v>#REF!</v>
      </c>
      <c r="CF4" s="28" t="e">
        <f t="shared" si="24"/>
        <v>#REF!</v>
      </c>
      <c r="CG4" s="28" t="e">
        <f t="shared" si="25"/>
        <v>#REF!</v>
      </c>
      <c r="CH4" s="28" t="e">
        <f t="shared" si="26"/>
        <v>#REF!</v>
      </c>
      <c r="CI4" s="28" t="e">
        <f t="shared" si="27"/>
        <v>#REF!</v>
      </c>
      <c r="CJ4" s="28" t="e">
        <f t="shared" si="28"/>
        <v>#REF!</v>
      </c>
      <c r="CL4" s="27" t="e">
        <f>#REF!</f>
        <v>#REF!</v>
      </c>
      <c r="CM4" s="28" t="e">
        <f t="shared" si="29"/>
        <v>#REF!</v>
      </c>
      <c r="CN4" s="28" t="e">
        <f t="shared" si="30"/>
        <v>#REF!</v>
      </c>
      <c r="CO4" s="28" t="e">
        <f t="shared" si="31"/>
        <v>#REF!</v>
      </c>
      <c r="CP4" s="28" t="e">
        <f t="shared" si="32"/>
        <v>#REF!</v>
      </c>
      <c r="CQ4" s="28" t="e">
        <f t="shared" si="33"/>
        <v>#REF!</v>
      </c>
      <c r="CR4" s="28" t="e">
        <f t="shared" si="34"/>
        <v>#REF!</v>
      </c>
      <c r="CT4" s="27">
        <f>CT3</f>
        <v>5</v>
      </c>
      <c r="CU4" s="28">
        <f t="shared" si="35"/>
        <v>0</v>
      </c>
      <c r="CV4" s="28">
        <f t="shared" si="36"/>
        <v>0</v>
      </c>
      <c r="CW4" s="28">
        <f t="shared" si="37"/>
        <v>0</v>
      </c>
      <c r="CX4" s="28">
        <f t="shared" si="38"/>
        <v>0</v>
      </c>
      <c r="CY4" s="28">
        <f t="shared" si="39"/>
        <v>0</v>
      </c>
      <c r="CZ4" s="28">
        <f t="shared" si="40"/>
        <v>0</v>
      </c>
      <c r="DB4" s="27" t="e">
        <f>#REF!</f>
        <v>#REF!</v>
      </c>
      <c r="DC4" s="28" t="e">
        <f t="shared" si="41"/>
        <v>#REF!</v>
      </c>
      <c r="DD4" s="28" t="e">
        <f t="shared" si="42"/>
        <v>#REF!</v>
      </c>
      <c r="DE4" s="28" t="e">
        <f t="shared" si="43"/>
        <v>#REF!</v>
      </c>
      <c r="DF4" s="28" t="e">
        <f t="shared" si="44"/>
        <v>#REF!</v>
      </c>
      <c r="DG4" s="28" t="e">
        <f t="shared" si="45"/>
        <v>#REF!</v>
      </c>
      <c r="DH4" s="28" t="e">
        <f t="shared" si="46"/>
        <v>#REF!</v>
      </c>
    </row>
    <row r="5" spans="1:130" s="10" customFormat="1" ht="24.95" customHeight="1" thickBot="1" x14ac:dyDescent="0.25">
      <c r="A5" s="124" t="s">
        <v>127</v>
      </c>
      <c r="B5" s="125">
        <v>1</v>
      </c>
      <c r="C5" s="124" t="s">
        <v>95</v>
      </c>
      <c r="D5" s="252" t="s">
        <v>254</v>
      </c>
      <c r="E5" s="126">
        <v>1</v>
      </c>
      <c r="F5" s="124" t="s">
        <v>114</v>
      </c>
      <c r="G5" s="124" t="s">
        <v>98</v>
      </c>
      <c r="H5" s="127" t="s">
        <v>268</v>
      </c>
      <c r="I5" s="128" t="s">
        <v>52</v>
      </c>
      <c r="J5" s="128" t="s">
        <v>53</v>
      </c>
      <c r="K5" s="128" t="s">
        <v>72</v>
      </c>
      <c r="L5" s="128" t="s">
        <v>54</v>
      </c>
      <c r="M5" s="128" t="s">
        <v>55</v>
      </c>
      <c r="N5" s="136"/>
      <c r="O5" s="128" t="s">
        <v>57</v>
      </c>
      <c r="P5" s="131" t="s">
        <v>58</v>
      </c>
      <c r="Q5" s="131" t="s">
        <v>105</v>
      </c>
      <c r="R5" s="128" t="s">
        <v>66</v>
      </c>
      <c r="S5" s="130" t="s">
        <v>66</v>
      </c>
      <c r="T5" s="128" t="s">
        <v>59</v>
      </c>
      <c r="U5" s="128" t="s">
        <v>139</v>
      </c>
      <c r="V5" s="142">
        <v>26</v>
      </c>
      <c r="W5" s="151">
        <v>59</v>
      </c>
      <c r="X5" s="141">
        <f t="shared" si="56"/>
        <v>26</v>
      </c>
      <c r="Y5" s="232">
        <f t="shared" si="47"/>
        <v>17212.07</v>
      </c>
      <c r="Z5" s="132">
        <v>0</v>
      </c>
      <c r="AA5" s="128">
        <v>4</v>
      </c>
      <c r="AB5" s="133">
        <v>0</v>
      </c>
      <c r="AC5" s="134" t="s">
        <v>146</v>
      </c>
      <c r="AD5" s="123">
        <f t="shared" si="48"/>
        <v>16000.8</v>
      </c>
      <c r="AE5" s="121">
        <f t="shared" si="49"/>
        <v>2463.36</v>
      </c>
      <c r="AF5" s="121">
        <f t="shared" si="50"/>
        <v>3578.06</v>
      </c>
      <c r="AG5" s="122">
        <f t="shared" si="51"/>
        <v>22042.22</v>
      </c>
      <c r="AH5" s="121">
        <f t="shared" si="52"/>
        <v>10073.76</v>
      </c>
      <c r="AI5" s="121">
        <f t="shared" si="57"/>
        <v>17212.07</v>
      </c>
      <c r="AJ5" s="121">
        <f t="shared" si="53"/>
        <v>2476.08</v>
      </c>
      <c r="AK5" s="121">
        <f t="shared" si="0"/>
        <v>0</v>
      </c>
      <c r="AL5" s="122">
        <f t="shared" si="1"/>
        <v>29761.91</v>
      </c>
      <c r="AM5" s="168">
        <f t="shared" si="2"/>
        <v>51804.13</v>
      </c>
      <c r="AN5" s="122">
        <f t="shared" si="3"/>
        <v>4317.01</v>
      </c>
      <c r="AO5" s="121">
        <f t="shared" si="4"/>
        <v>12225.77</v>
      </c>
      <c r="AP5" s="121">
        <f t="shared" si="5"/>
        <v>2849.23</v>
      </c>
      <c r="AQ5" s="121">
        <f t="shared" si="6"/>
        <v>310.82</v>
      </c>
      <c r="AR5" s="121">
        <f t="shared" si="7"/>
        <v>0</v>
      </c>
      <c r="AS5" s="121">
        <f t="shared" si="54"/>
        <v>388.53</v>
      </c>
      <c r="AT5" s="121">
        <f t="shared" si="55"/>
        <v>0</v>
      </c>
      <c r="AU5" s="121">
        <f t="shared" si="8"/>
        <v>777.06</v>
      </c>
      <c r="AV5" s="168">
        <f t="shared" si="9"/>
        <v>16551.41</v>
      </c>
      <c r="AW5" s="122">
        <f t="shared" si="10"/>
        <v>68355.539999999994</v>
      </c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28"/>
      <c r="BN5" s="27">
        <v>1</v>
      </c>
      <c r="BO5" s="28">
        <f t="shared" si="11"/>
        <v>22042.22</v>
      </c>
      <c r="BP5" s="28">
        <f t="shared" si="12"/>
        <v>29761.91</v>
      </c>
      <c r="BQ5" s="28">
        <f t="shared" si="13"/>
        <v>0</v>
      </c>
      <c r="BR5" s="28">
        <f t="shared" si="14"/>
        <v>0</v>
      </c>
      <c r="BS5" s="28">
        <f t="shared" si="15"/>
        <v>16551.41</v>
      </c>
      <c r="BT5" s="28">
        <f t="shared" si="16"/>
        <v>0</v>
      </c>
      <c r="BV5" s="27" t="e">
        <f>BV4</f>
        <v>#REF!</v>
      </c>
      <c r="BW5" s="28" t="e">
        <f t="shared" si="17"/>
        <v>#REF!</v>
      </c>
      <c r="BX5" s="28" t="e">
        <f t="shared" si="18"/>
        <v>#REF!</v>
      </c>
      <c r="BY5" s="28" t="e">
        <f t="shared" si="19"/>
        <v>#REF!</v>
      </c>
      <c r="BZ5" s="28" t="e">
        <f t="shared" si="20"/>
        <v>#REF!</v>
      </c>
      <c r="CA5" s="28" t="e">
        <f t="shared" si="21"/>
        <v>#REF!</v>
      </c>
      <c r="CB5" s="28" t="e">
        <f t="shared" si="22"/>
        <v>#REF!</v>
      </c>
      <c r="CD5" s="27" t="e">
        <f>CD4</f>
        <v>#REF!</v>
      </c>
      <c r="CE5" s="28" t="e">
        <f t="shared" si="23"/>
        <v>#REF!</v>
      </c>
      <c r="CF5" s="28" t="e">
        <f t="shared" si="24"/>
        <v>#REF!</v>
      </c>
      <c r="CG5" s="28" t="e">
        <f t="shared" si="25"/>
        <v>#REF!</v>
      </c>
      <c r="CH5" s="28" t="e">
        <f t="shared" si="26"/>
        <v>#REF!</v>
      </c>
      <c r="CI5" s="28" t="e">
        <f t="shared" si="27"/>
        <v>#REF!</v>
      </c>
      <c r="CJ5" s="28" t="e">
        <f t="shared" si="28"/>
        <v>#REF!</v>
      </c>
      <c r="CL5" s="27" t="e">
        <f>CL4</f>
        <v>#REF!</v>
      </c>
      <c r="CM5" s="28" t="e">
        <f t="shared" si="29"/>
        <v>#REF!</v>
      </c>
      <c r="CN5" s="28" t="e">
        <f t="shared" si="30"/>
        <v>#REF!</v>
      </c>
      <c r="CO5" s="28" t="e">
        <f t="shared" si="31"/>
        <v>#REF!</v>
      </c>
      <c r="CP5" s="28" t="e">
        <f t="shared" si="32"/>
        <v>#REF!</v>
      </c>
      <c r="CQ5" s="28" t="e">
        <f t="shared" si="33"/>
        <v>#REF!</v>
      </c>
      <c r="CR5" s="28" t="e">
        <f t="shared" si="34"/>
        <v>#REF!</v>
      </c>
      <c r="CT5" s="27">
        <f>CT4</f>
        <v>5</v>
      </c>
      <c r="CU5" s="28">
        <f t="shared" si="35"/>
        <v>0</v>
      </c>
      <c r="CV5" s="28">
        <f t="shared" si="36"/>
        <v>0</v>
      </c>
      <c r="CW5" s="28">
        <f t="shared" si="37"/>
        <v>0</v>
      </c>
      <c r="CX5" s="28">
        <f t="shared" si="38"/>
        <v>0</v>
      </c>
      <c r="CY5" s="28">
        <f t="shared" si="39"/>
        <v>0</v>
      </c>
      <c r="CZ5" s="28">
        <f t="shared" si="40"/>
        <v>0</v>
      </c>
      <c r="DB5" s="27" t="e">
        <f>DB4</f>
        <v>#REF!</v>
      </c>
      <c r="DC5" s="28" t="e">
        <f t="shared" si="41"/>
        <v>#REF!</v>
      </c>
      <c r="DD5" s="28" t="e">
        <f t="shared" si="42"/>
        <v>#REF!</v>
      </c>
      <c r="DE5" s="28" t="e">
        <f t="shared" si="43"/>
        <v>#REF!</v>
      </c>
      <c r="DF5" s="28" t="e">
        <f t="shared" si="44"/>
        <v>#REF!</v>
      </c>
      <c r="DG5" s="28" t="e">
        <f t="shared" si="45"/>
        <v>#REF!</v>
      </c>
      <c r="DH5" s="28" t="e">
        <f t="shared" si="46"/>
        <v>#REF!</v>
      </c>
    </row>
    <row r="6" spans="1:130" s="10" customFormat="1" ht="24.95" customHeight="1" thickBot="1" x14ac:dyDescent="0.25">
      <c r="A6" s="124" t="s">
        <v>128</v>
      </c>
      <c r="B6" s="125">
        <v>1</v>
      </c>
      <c r="C6" s="124" t="s">
        <v>95</v>
      </c>
      <c r="D6" s="251" t="s">
        <v>248</v>
      </c>
      <c r="E6" s="126">
        <v>1</v>
      </c>
      <c r="F6" s="124" t="s">
        <v>114</v>
      </c>
      <c r="G6" s="124" t="s">
        <v>98</v>
      </c>
      <c r="H6" s="127" t="s">
        <v>269</v>
      </c>
      <c r="I6" s="128" t="s">
        <v>52</v>
      </c>
      <c r="J6" s="128" t="s">
        <v>53</v>
      </c>
      <c r="K6" s="128" t="s">
        <v>71</v>
      </c>
      <c r="L6" s="128" t="s">
        <v>54</v>
      </c>
      <c r="M6" s="135" t="s">
        <v>110</v>
      </c>
      <c r="N6" s="129">
        <v>34801</v>
      </c>
      <c r="O6" s="128" t="s">
        <v>57</v>
      </c>
      <c r="P6" s="128" t="s">
        <v>111</v>
      </c>
      <c r="Q6" s="131" t="s">
        <v>58</v>
      </c>
      <c r="R6" s="128" t="s">
        <v>7</v>
      </c>
      <c r="S6" s="128" t="s">
        <v>7</v>
      </c>
      <c r="T6" s="128" t="s">
        <v>59</v>
      </c>
      <c r="U6" s="128" t="s">
        <v>138</v>
      </c>
      <c r="V6" s="142">
        <v>26</v>
      </c>
      <c r="W6" s="151">
        <v>65</v>
      </c>
      <c r="X6" s="141">
        <f t="shared" si="56"/>
        <v>26</v>
      </c>
      <c r="Y6" s="232">
        <f t="shared" si="47"/>
        <v>18962.45</v>
      </c>
      <c r="Z6" s="132">
        <v>0</v>
      </c>
      <c r="AA6" s="128">
        <v>10</v>
      </c>
      <c r="AB6" s="133">
        <v>0</v>
      </c>
      <c r="AC6" s="134" t="s">
        <v>144</v>
      </c>
      <c r="AD6" s="123">
        <f t="shared" si="48"/>
        <v>13835.64</v>
      </c>
      <c r="AE6" s="121">
        <f t="shared" si="49"/>
        <v>5022</v>
      </c>
      <c r="AF6" s="121">
        <f t="shared" si="50"/>
        <v>3970.92</v>
      </c>
      <c r="AG6" s="122">
        <f t="shared" si="51"/>
        <v>22828.560000000001</v>
      </c>
      <c r="AH6" s="121">
        <f t="shared" si="52"/>
        <v>10073.76</v>
      </c>
      <c r="AI6" s="121">
        <f t="shared" si="57"/>
        <v>18962.45</v>
      </c>
      <c r="AJ6" s="121">
        <f t="shared" si="53"/>
        <v>2023.8</v>
      </c>
      <c r="AK6" s="121">
        <f t="shared" si="0"/>
        <v>0</v>
      </c>
      <c r="AL6" s="122">
        <f t="shared" si="1"/>
        <v>31060.01</v>
      </c>
      <c r="AM6" s="168">
        <f t="shared" si="2"/>
        <v>53888.57</v>
      </c>
      <c r="AN6" s="122">
        <f t="shared" si="3"/>
        <v>4490.71</v>
      </c>
      <c r="AO6" s="121">
        <f t="shared" si="4"/>
        <v>12717.69</v>
      </c>
      <c r="AP6" s="121">
        <f t="shared" si="5"/>
        <v>0</v>
      </c>
      <c r="AQ6" s="121">
        <f t="shared" si="6"/>
        <v>323.33</v>
      </c>
      <c r="AR6" s="121">
        <f t="shared" si="7"/>
        <v>0</v>
      </c>
      <c r="AS6" s="121">
        <f t="shared" si="54"/>
        <v>404.16</v>
      </c>
      <c r="AT6" s="121">
        <f t="shared" si="55"/>
        <v>0</v>
      </c>
      <c r="AU6" s="121">
        <f t="shared" si="8"/>
        <v>889.16</v>
      </c>
      <c r="AV6" s="168">
        <f t="shared" si="9"/>
        <v>14334.34</v>
      </c>
      <c r="AW6" s="122">
        <f t="shared" si="10"/>
        <v>68222.91</v>
      </c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28"/>
      <c r="BN6" s="27">
        <v>1</v>
      </c>
      <c r="BO6" s="28">
        <f t="shared" si="11"/>
        <v>22828.560000000001</v>
      </c>
      <c r="BP6" s="28">
        <f t="shared" si="12"/>
        <v>31060.01</v>
      </c>
      <c r="BQ6" s="28">
        <f t="shared" si="13"/>
        <v>0</v>
      </c>
      <c r="BR6" s="28">
        <f t="shared" si="14"/>
        <v>0</v>
      </c>
      <c r="BS6" s="28">
        <f t="shared" si="15"/>
        <v>14334.34</v>
      </c>
      <c r="BT6" s="28">
        <f t="shared" si="16"/>
        <v>0</v>
      </c>
      <c r="BV6" s="27">
        <f>BV3</f>
        <v>2</v>
      </c>
      <c r="BW6" s="28">
        <f t="shared" si="17"/>
        <v>0</v>
      </c>
      <c r="BX6" s="28">
        <f t="shared" si="18"/>
        <v>0</v>
      </c>
      <c r="BY6" s="28">
        <f t="shared" si="19"/>
        <v>0</v>
      </c>
      <c r="BZ6" s="28">
        <f t="shared" si="20"/>
        <v>0</v>
      </c>
      <c r="CA6" s="28">
        <f t="shared" si="21"/>
        <v>0</v>
      </c>
      <c r="CB6" s="28">
        <f t="shared" si="22"/>
        <v>0</v>
      </c>
      <c r="CD6" s="27">
        <f>CD3</f>
        <v>3</v>
      </c>
      <c r="CE6" s="28">
        <f t="shared" si="23"/>
        <v>0</v>
      </c>
      <c r="CF6" s="28">
        <f t="shared" si="24"/>
        <v>0</v>
      </c>
      <c r="CG6" s="28">
        <f t="shared" si="25"/>
        <v>0</v>
      </c>
      <c r="CH6" s="28">
        <f t="shared" si="26"/>
        <v>0</v>
      </c>
      <c r="CI6" s="28">
        <f t="shared" si="27"/>
        <v>0</v>
      </c>
      <c r="CJ6" s="28">
        <f t="shared" si="28"/>
        <v>0</v>
      </c>
      <c r="CL6" s="27">
        <f>CL3</f>
        <v>4</v>
      </c>
      <c r="CM6" s="28">
        <f t="shared" si="29"/>
        <v>0</v>
      </c>
      <c r="CN6" s="28">
        <f t="shared" si="30"/>
        <v>0</v>
      </c>
      <c r="CO6" s="28">
        <f t="shared" si="31"/>
        <v>0</v>
      </c>
      <c r="CP6" s="28">
        <f t="shared" si="32"/>
        <v>0</v>
      </c>
      <c r="CQ6" s="28">
        <f t="shared" si="33"/>
        <v>0</v>
      </c>
      <c r="CR6" s="28">
        <f t="shared" si="34"/>
        <v>0</v>
      </c>
      <c r="CT6" s="27" t="e">
        <f>#REF!</f>
        <v>#REF!</v>
      </c>
      <c r="CU6" s="28" t="e">
        <f t="shared" si="35"/>
        <v>#REF!</v>
      </c>
      <c r="CV6" s="28" t="e">
        <f t="shared" si="36"/>
        <v>#REF!</v>
      </c>
      <c r="CW6" s="28" t="e">
        <f t="shared" si="37"/>
        <v>#REF!</v>
      </c>
      <c r="CX6" s="28" t="e">
        <f t="shared" si="38"/>
        <v>#REF!</v>
      </c>
      <c r="CY6" s="28" t="e">
        <f t="shared" si="39"/>
        <v>#REF!</v>
      </c>
      <c r="CZ6" s="28" t="e">
        <f t="shared" si="40"/>
        <v>#REF!</v>
      </c>
      <c r="DB6" s="27">
        <f>DB3</f>
        <v>6</v>
      </c>
      <c r="DC6" s="28">
        <f t="shared" si="41"/>
        <v>0</v>
      </c>
      <c r="DD6" s="28">
        <f t="shared" si="42"/>
        <v>0</v>
      </c>
      <c r="DE6" s="28">
        <f t="shared" si="43"/>
        <v>0</v>
      </c>
      <c r="DF6" s="28">
        <f t="shared" si="44"/>
        <v>0</v>
      </c>
      <c r="DG6" s="28">
        <f t="shared" si="45"/>
        <v>0</v>
      </c>
      <c r="DH6" s="28">
        <f t="shared" si="46"/>
        <v>0</v>
      </c>
    </row>
    <row r="7" spans="1:130" s="10" customFormat="1" ht="33.75" customHeight="1" thickBot="1" x14ac:dyDescent="0.25">
      <c r="A7" s="124" t="s">
        <v>129</v>
      </c>
      <c r="B7" s="125">
        <v>1</v>
      </c>
      <c r="C7" s="124" t="s">
        <v>95</v>
      </c>
      <c r="D7" s="251" t="s">
        <v>249</v>
      </c>
      <c r="E7" s="126">
        <v>1</v>
      </c>
      <c r="F7" s="124" t="s">
        <v>114</v>
      </c>
      <c r="G7" s="124" t="s">
        <v>98</v>
      </c>
      <c r="H7" s="127" t="s">
        <v>269</v>
      </c>
      <c r="I7" s="128" t="s">
        <v>52</v>
      </c>
      <c r="J7" s="128" t="s">
        <v>53</v>
      </c>
      <c r="K7" s="128" t="s">
        <v>71</v>
      </c>
      <c r="L7" s="128" t="s">
        <v>54</v>
      </c>
      <c r="M7" s="135" t="s">
        <v>110</v>
      </c>
      <c r="N7" s="129">
        <v>33941</v>
      </c>
      <c r="O7" s="128" t="s">
        <v>57</v>
      </c>
      <c r="P7" s="128" t="s">
        <v>111</v>
      </c>
      <c r="Q7" s="131" t="s">
        <v>58</v>
      </c>
      <c r="R7" s="128" t="s">
        <v>7</v>
      </c>
      <c r="S7" s="128" t="s">
        <v>7</v>
      </c>
      <c r="T7" s="128" t="s">
        <v>59</v>
      </c>
      <c r="U7" s="128" t="s">
        <v>138</v>
      </c>
      <c r="V7" s="142">
        <v>26</v>
      </c>
      <c r="W7" s="151">
        <v>65</v>
      </c>
      <c r="X7" s="141">
        <f t="shared" si="56"/>
        <v>26</v>
      </c>
      <c r="Y7" s="232">
        <f t="shared" si="47"/>
        <v>18962.45</v>
      </c>
      <c r="Z7" s="132">
        <v>0</v>
      </c>
      <c r="AA7" s="128">
        <v>11</v>
      </c>
      <c r="AB7" s="133">
        <v>0</v>
      </c>
      <c r="AC7" s="134" t="s">
        <v>144</v>
      </c>
      <c r="AD7" s="123">
        <f t="shared" si="48"/>
        <v>13835.64</v>
      </c>
      <c r="AE7" s="121">
        <f t="shared" si="49"/>
        <v>5524.2</v>
      </c>
      <c r="AF7" s="121">
        <f t="shared" si="50"/>
        <v>4031.94</v>
      </c>
      <c r="AG7" s="122">
        <f t="shared" si="51"/>
        <v>23391.78</v>
      </c>
      <c r="AH7" s="121">
        <f t="shared" si="52"/>
        <v>10073.76</v>
      </c>
      <c r="AI7" s="121">
        <f t="shared" si="57"/>
        <v>18962.45</v>
      </c>
      <c r="AJ7" s="121">
        <f t="shared" si="53"/>
        <v>2023.8</v>
      </c>
      <c r="AK7" s="121">
        <f t="shared" si="0"/>
        <v>0</v>
      </c>
      <c r="AL7" s="122">
        <f t="shared" si="1"/>
        <v>31060.01</v>
      </c>
      <c r="AM7" s="168">
        <f t="shared" si="2"/>
        <v>54451.79</v>
      </c>
      <c r="AN7" s="122">
        <f t="shared" si="3"/>
        <v>4537.6499999999996</v>
      </c>
      <c r="AO7" s="121">
        <f t="shared" si="4"/>
        <v>12850.62</v>
      </c>
      <c r="AP7" s="121">
        <f t="shared" si="5"/>
        <v>0</v>
      </c>
      <c r="AQ7" s="121">
        <f t="shared" si="6"/>
        <v>326.70999999999998</v>
      </c>
      <c r="AR7" s="121">
        <f t="shared" si="7"/>
        <v>0</v>
      </c>
      <c r="AS7" s="121">
        <f t="shared" si="54"/>
        <v>408.39</v>
      </c>
      <c r="AT7" s="121">
        <f t="shared" si="55"/>
        <v>0</v>
      </c>
      <c r="AU7" s="121">
        <f t="shared" si="8"/>
        <v>898.45</v>
      </c>
      <c r="AV7" s="168">
        <f t="shared" si="9"/>
        <v>14484.17</v>
      </c>
      <c r="AW7" s="122">
        <f t="shared" si="10"/>
        <v>68935.960000000006</v>
      </c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28"/>
      <c r="BN7" s="27">
        <v>1</v>
      </c>
      <c r="BO7" s="28">
        <f t="shared" si="11"/>
        <v>23391.78</v>
      </c>
      <c r="BP7" s="28">
        <f t="shared" si="12"/>
        <v>31060.01</v>
      </c>
      <c r="BQ7" s="28">
        <f t="shared" si="13"/>
        <v>0</v>
      </c>
      <c r="BR7" s="28">
        <f t="shared" si="14"/>
        <v>0</v>
      </c>
      <c r="BS7" s="28">
        <f t="shared" si="15"/>
        <v>14484.17</v>
      </c>
      <c r="BT7" s="28">
        <f t="shared" si="16"/>
        <v>0</v>
      </c>
      <c r="BV7" s="27">
        <f>BV6</f>
        <v>2</v>
      </c>
      <c r="BW7" s="28">
        <f t="shared" si="17"/>
        <v>0</v>
      </c>
      <c r="BX7" s="28">
        <f t="shared" si="18"/>
        <v>0</v>
      </c>
      <c r="BY7" s="28">
        <f t="shared" si="19"/>
        <v>0</v>
      </c>
      <c r="BZ7" s="28">
        <f t="shared" si="20"/>
        <v>0</v>
      </c>
      <c r="CA7" s="28">
        <f t="shared" si="21"/>
        <v>0</v>
      </c>
      <c r="CB7" s="28">
        <f t="shared" si="22"/>
        <v>0</v>
      </c>
      <c r="CD7" s="27">
        <f>CD6</f>
        <v>3</v>
      </c>
      <c r="CE7" s="28">
        <f t="shared" si="23"/>
        <v>0</v>
      </c>
      <c r="CF7" s="28">
        <f t="shared" si="24"/>
        <v>0</v>
      </c>
      <c r="CG7" s="28">
        <f t="shared" si="25"/>
        <v>0</v>
      </c>
      <c r="CH7" s="28">
        <f t="shared" si="26"/>
        <v>0</v>
      </c>
      <c r="CI7" s="28">
        <f t="shared" si="27"/>
        <v>0</v>
      </c>
      <c r="CJ7" s="28">
        <f t="shared" si="28"/>
        <v>0</v>
      </c>
      <c r="CL7" s="27">
        <f>CL6</f>
        <v>4</v>
      </c>
      <c r="CM7" s="28">
        <f t="shared" si="29"/>
        <v>0</v>
      </c>
      <c r="CN7" s="28">
        <f t="shared" si="30"/>
        <v>0</v>
      </c>
      <c r="CO7" s="28">
        <f t="shared" si="31"/>
        <v>0</v>
      </c>
      <c r="CP7" s="28">
        <f t="shared" si="32"/>
        <v>0</v>
      </c>
      <c r="CQ7" s="28">
        <f t="shared" si="33"/>
        <v>0</v>
      </c>
      <c r="CR7" s="28">
        <f t="shared" si="34"/>
        <v>0</v>
      </c>
      <c r="CT7" s="27">
        <f>CT3</f>
        <v>5</v>
      </c>
      <c r="CU7" s="28">
        <f t="shared" si="35"/>
        <v>0</v>
      </c>
      <c r="CV7" s="28">
        <f t="shared" si="36"/>
        <v>0</v>
      </c>
      <c r="CW7" s="28">
        <f t="shared" si="37"/>
        <v>0</v>
      </c>
      <c r="CX7" s="28">
        <f t="shared" si="38"/>
        <v>0</v>
      </c>
      <c r="CY7" s="28">
        <f t="shared" si="39"/>
        <v>0</v>
      </c>
      <c r="CZ7" s="28">
        <f t="shared" si="40"/>
        <v>0</v>
      </c>
      <c r="DB7" s="27">
        <f>DB6</f>
        <v>6</v>
      </c>
      <c r="DC7" s="28">
        <f t="shared" si="41"/>
        <v>0</v>
      </c>
      <c r="DD7" s="28">
        <f t="shared" si="42"/>
        <v>0</v>
      </c>
      <c r="DE7" s="28">
        <f t="shared" si="43"/>
        <v>0</v>
      </c>
      <c r="DF7" s="28">
        <f t="shared" si="44"/>
        <v>0</v>
      </c>
      <c r="DG7" s="28">
        <f t="shared" si="45"/>
        <v>0</v>
      </c>
      <c r="DH7" s="28">
        <f t="shared" si="46"/>
        <v>0</v>
      </c>
    </row>
    <row r="8" spans="1:130" s="10" customFormat="1" ht="33.75" customHeight="1" thickBot="1" x14ac:dyDescent="0.25">
      <c r="A8" s="124" t="s">
        <v>216</v>
      </c>
      <c r="B8" s="125">
        <v>1</v>
      </c>
      <c r="C8" s="124" t="s">
        <v>95</v>
      </c>
      <c r="D8" s="252" t="s">
        <v>250</v>
      </c>
      <c r="E8" s="126">
        <v>1</v>
      </c>
      <c r="F8" s="124" t="s">
        <v>114</v>
      </c>
      <c r="G8" s="124" t="s">
        <v>98</v>
      </c>
      <c r="H8" s="127" t="s">
        <v>269</v>
      </c>
      <c r="I8" s="128" t="s">
        <v>52</v>
      </c>
      <c r="J8" s="128" t="s">
        <v>53</v>
      </c>
      <c r="K8" s="128" t="s">
        <v>72</v>
      </c>
      <c r="L8" s="128" t="s">
        <v>54</v>
      </c>
      <c r="M8" s="135" t="s">
        <v>110</v>
      </c>
      <c r="N8" s="129"/>
      <c r="O8" s="128" t="s">
        <v>57</v>
      </c>
      <c r="P8" s="128" t="s">
        <v>111</v>
      </c>
      <c r="Q8" s="131" t="s">
        <v>58</v>
      </c>
      <c r="R8" s="128" t="s">
        <v>66</v>
      </c>
      <c r="S8" s="128" t="s">
        <v>66</v>
      </c>
      <c r="T8" s="128" t="s">
        <v>59</v>
      </c>
      <c r="U8" s="128" t="s">
        <v>138</v>
      </c>
      <c r="V8" s="142">
        <v>26</v>
      </c>
      <c r="W8" s="151">
        <v>65</v>
      </c>
      <c r="X8" s="141">
        <f t="shared" si="56"/>
        <v>26</v>
      </c>
      <c r="Y8" s="232">
        <f t="shared" si="47"/>
        <v>18962.45</v>
      </c>
      <c r="Z8" s="132">
        <v>0</v>
      </c>
      <c r="AA8" s="128"/>
      <c r="AB8" s="133">
        <v>0</v>
      </c>
      <c r="AC8" s="134" t="s">
        <v>144</v>
      </c>
      <c r="AD8" s="123">
        <f t="shared" si="48"/>
        <v>13835.64</v>
      </c>
      <c r="AE8" s="121">
        <f t="shared" si="49"/>
        <v>0</v>
      </c>
      <c r="AF8" s="121">
        <f t="shared" si="50"/>
        <v>3360.72</v>
      </c>
      <c r="AG8" s="122">
        <f t="shared" si="51"/>
        <v>17196.36</v>
      </c>
      <c r="AH8" s="121">
        <f t="shared" si="52"/>
        <v>10073.76</v>
      </c>
      <c r="AI8" s="121">
        <f t="shared" si="57"/>
        <v>18962.45</v>
      </c>
      <c r="AJ8" s="121">
        <f t="shared" si="53"/>
        <v>2023.8</v>
      </c>
      <c r="AK8" s="121">
        <f t="shared" si="0"/>
        <v>0</v>
      </c>
      <c r="AL8" s="122">
        <f t="shared" si="1"/>
        <v>31060.01</v>
      </c>
      <c r="AM8" s="168">
        <f t="shared" si="2"/>
        <v>48256.37</v>
      </c>
      <c r="AN8" s="122">
        <f t="shared" si="3"/>
        <v>4021.36</v>
      </c>
      <c r="AO8" s="121">
        <f t="shared" si="4"/>
        <v>11388.49</v>
      </c>
      <c r="AP8" s="121">
        <f t="shared" si="5"/>
        <v>2654.1</v>
      </c>
      <c r="AQ8" s="121">
        <f t="shared" si="6"/>
        <v>289.54000000000002</v>
      </c>
      <c r="AR8" s="121">
        <f t="shared" si="7"/>
        <v>0</v>
      </c>
      <c r="AS8" s="121">
        <f t="shared" si="54"/>
        <v>361.92</v>
      </c>
      <c r="AT8" s="121">
        <f t="shared" si="55"/>
        <v>0</v>
      </c>
      <c r="AU8" s="121">
        <f t="shared" si="8"/>
        <v>796.23</v>
      </c>
      <c r="AV8" s="168">
        <f t="shared" si="9"/>
        <v>15490.28</v>
      </c>
      <c r="AW8" s="122">
        <f t="shared" si="10"/>
        <v>63746.65</v>
      </c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28"/>
      <c r="BN8" s="27">
        <v>1</v>
      </c>
      <c r="BO8" s="28">
        <f t="shared" si="11"/>
        <v>17196.36</v>
      </c>
      <c r="BP8" s="28">
        <f t="shared" si="12"/>
        <v>31060.01</v>
      </c>
      <c r="BQ8" s="28">
        <f t="shared" si="13"/>
        <v>0</v>
      </c>
      <c r="BR8" s="28">
        <f t="shared" si="14"/>
        <v>0</v>
      </c>
      <c r="BS8" s="28">
        <f t="shared" si="15"/>
        <v>15490.28</v>
      </c>
      <c r="BT8" s="28">
        <f t="shared" si="16"/>
        <v>0</v>
      </c>
      <c r="BV8" s="27">
        <f>BV7</f>
        <v>2</v>
      </c>
      <c r="BW8" s="28">
        <f t="shared" si="17"/>
        <v>0</v>
      </c>
      <c r="BX8" s="28">
        <f t="shared" si="18"/>
        <v>0</v>
      </c>
      <c r="BY8" s="28">
        <f t="shared" si="19"/>
        <v>0</v>
      </c>
      <c r="BZ8" s="28">
        <f t="shared" si="20"/>
        <v>0</v>
      </c>
      <c r="CA8" s="28">
        <f t="shared" si="21"/>
        <v>0</v>
      </c>
      <c r="CB8" s="28">
        <f t="shared" si="22"/>
        <v>0</v>
      </c>
      <c r="CD8" s="27">
        <f>CD7</f>
        <v>3</v>
      </c>
      <c r="CE8" s="28">
        <f t="shared" si="23"/>
        <v>0</v>
      </c>
      <c r="CF8" s="28">
        <f t="shared" si="24"/>
        <v>0</v>
      </c>
      <c r="CG8" s="28">
        <f t="shared" si="25"/>
        <v>0</v>
      </c>
      <c r="CH8" s="28">
        <f t="shared" si="26"/>
        <v>0</v>
      </c>
      <c r="CI8" s="28">
        <f t="shared" si="27"/>
        <v>0</v>
      </c>
      <c r="CJ8" s="28">
        <f t="shared" si="28"/>
        <v>0</v>
      </c>
      <c r="CL8" s="27">
        <f>CL7</f>
        <v>4</v>
      </c>
      <c r="CM8" s="28">
        <f t="shared" si="29"/>
        <v>0</v>
      </c>
      <c r="CN8" s="28">
        <f t="shared" si="30"/>
        <v>0</v>
      </c>
      <c r="CO8" s="28">
        <f t="shared" si="31"/>
        <v>0</v>
      </c>
      <c r="CP8" s="28">
        <f t="shared" si="32"/>
        <v>0</v>
      </c>
      <c r="CQ8" s="28">
        <f t="shared" si="33"/>
        <v>0</v>
      </c>
      <c r="CR8" s="28">
        <f t="shared" si="34"/>
        <v>0</v>
      </c>
      <c r="CT8" s="27" t="e">
        <f>CT6</f>
        <v>#REF!</v>
      </c>
      <c r="CU8" s="28" t="e">
        <f t="shared" si="35"/>
        <v>#REF!</v>
      </c>
      <c r="CV8" s="28" t="e">
        <f t="shared" si="36"/>
        <v>#REF!</v>
      </c>
      <c r="CW8" s="28" t="e">
        <f t="shared" si="37"/>
        <v>#REF!</v>
      </c>
      <c r="CX8" s="28" t="e">
        <f t="shared" si="38"/>
        <v>#REF!</v>
      </c>
      <c r="CY8" s="28" t="e">
        <f t="shared" si="39"/>
        <v>#REF!</v>
      </c>
      <c r="CZ8" s="28" t="e">
        <f t="shared" si="40"/>
        <v>#REF!</v>
      </c>
      <c r="DB8" s="27">
        <f>DB7</f>
        <v>6</v>
      </c>
      <c r="DC8" s="28">
        <f t="shared" si="41"/>
        <v>0</v>
      </c>
      <c r="DD8" s="28">
        <f t="shared" si="42"/>
        <v>0</v>
      </c>
      <c r="DE8" s="28">
        <f t="shared" si="43"/>
        <v>0</v>
      </c>
      <c r="DF8" s="28">
        <f t="shared" si="44"/>
        <v>0</v>
      </c>
      <c r="DG8" s="28">
        <f t="shared" si="45"/>
        <v>0</v>
      </c>
      <c r="DH8" s="28">
        <f t="shared" si="46"/>
        <v>0</v>
      </c>
    </row>
    <row r="9" spans="1:130" s="10" customFormat="1" ht="33.75" customHeight="1" thickBot="1" x14ac:dyDescent="0.25">
      <c r="A9" s="124" t="s">
        <v>130</v>
      </c>
      <c r="B9" s="125">
        <v>1</v>
      </c>
      <c r="C9" s="124" t="s">
        <v>95</v>
      </c>
      <c r="D9" s="251" t="s">
        <v>246</v>
      </c>
      <c r="E9" s="126">
        <v>1</v>
      </c>
      <c r="F9" s="124" t="s">
        <v>114</v>
      </c>
      <c r="G9" s="124" t="s">
        <v>98</v>
      </c>
      <c r="H9" s="127" t="s">
        <v>270</v>
      </c>
      <c r="I9" s="128" t="s">
        <v>52</v>
      </c>
      <c r="J9" s="128" t="s">
        <v>53</v>
      </c>
      <c r="K9" s="128" t="s">
        <v>71</v>
      </c>
      <c r="L9" s="128" t="s">
        <v>54</v>
      </c>
      <c r="M9" s="135" t="s">
        <v>112</v>
      </c>
      <c r="N9" s="129">
        <v>43661</v>
      </c>
      <c r="O9" s="128" t="s">
        <v>57</v>
      </c>
      <c r="P9" s="128" t="s">
        <v>212</v>
      </c>
      <c r="Q9" s="131" t="s">
        <v>58</v>
      </c>
      <c r="R9" s="128" t="s">
        <v>7</v>
      </c>
      <c r="S9" s="128" t="s">
        <v>7</v>
      </c>
      <c r="T9" s="128" t="s">
        <v>59</v>
      </c>
      <c r="U9" s="128" t="s">
        <v>139</v>
      </c>
      <c r="V9" s="142">
        <v>28</v>
      </c>
      <c r="W9" s="151">
        <v>70</v>
      </c>
      <c r="X9" s="141">
        <f t="shared" si="56"/>
        <v>28</v>
      </c>
      <c r="Y9" s="232">
        <f t="shared" si="47"/>
        <v>20421.099999999999</v>
      </c>
      <c r="Z9" s="132">
        <v>0</v>
      </c>
      <c r="AA9" s="128">
        <v>2</v>
      </c>
      <c r="AB9" s="133">
        <v>0</v>
      </c>
      <c r="AC9" s="134" t="s">
        <v>144</v>
      </c>
      <c r="AD9" s="123">
        <f t="shared" si="48"/>
        <v>16000.8</v>
      </c>
      <c r="AE9" s="121">
        <f t="shared" si="49"/>
        <v>1231.68</v>
      </c>
      <c r="AF9" s="121">
        <f t="shared" si="50"/>
        <v>3774</v>
      </c>
      <c r="AG9" s="122">
        <f t="shared" si="51"/>
        <v>21006.48</v>
      </c>
      <c r="AH9" s="121">
        <f t="shared" si="52"/>
        <v>12009.72</v>
      </c>
      <c r="AI9" s="121">
        <f t="shared" si="57"/>
        <v>20421.099999999999</v>
      </c>
      <c r="AJ9" s="121">
        <f t="shared" si="53"/>
        <v>2476.08</v>
      </c>
      <c r="AK9" s="121">
        <f t="shared" si="0"/>
        <v>0</v>
      </c>
      <c r="AL9" s="122">
        <f t="shared" si="1"/>
        <v>34906.9</v>
      </c>
      <c r="AM9" s="168">
        <f t="shared" si="2"/>
        <v>55913.38</v>
      </c>
      <c r="AN9" s="122">
        <f t="shared" si="3"/>
        <v>4659.45</v>
      </c>
      <c r="AO9" s="121">
        <f t="shared" si="4"/>
        <v>13195.56</v>
      </c>
      <c r="AP9" s="121">
        <f t="shared" si="5"/>
        <v>0</v>
      </c>
      <c r="AQ9" s="121">
        <f t="shared" si="6"/>
        <v>335.48</v>
      </c>
      <c r="AR9" s="121">
        <f t="shared" si="7"/>
        <v>0</v>
      </c>
      <c r="AS9" s="121">
        <f t="shared" si="54"/>
        <v>419.35</v>
      </c>
      <c r="AT9" s="121">
        <f t="shared" si="55"/>
        <v>0</v>
      </c>
      <c r="AU9" s="121">
        <f t="shared" si="8"/>
        <v>922.57</v>
      </c>
      <c r="AV9" s="168">
        <f t="shared" si="9"/>
        <v>14872.96</v>
      </c>
      <c r="AW9" s="122">
        <f t="shared" si="10"/>
        <v>70786.34</v>
      </c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28"/>
      <c r="BN9" s="27">
        <v>1</v>
      </c>
      <c r="BO9" s="28">
        <f t="shared" si="11"/>
        <v>21006.48</v>
      </c>
      <c r="BP9" s="28">
        <f t="shared" si="12"/>
        <v>34906.9</v>
      </c>
      <c r="BQ9" s="28">
        <f t="shared" si="13"/>
        <v>0</v>
      </c>
      <c r="BR9" s="28">
        <f t="shared" si="14"/>
        <v>0</v>
      </c>
      <c r="BS9" s="28">
        <f t="shared" si="15"/>
        <v>14872.96</v>
      </c>
      <c r="BT9" s="28">
        <f t="shared" si="16"/>
        <v>0</v>
      </c>
      <c r="BV9" s="27">
        <f>BV8</f>
        <v>2</v>
      </c>
      <c r="BW9" s="28">
        <f t="shared" si="17"/>
        <v>0</v>
      </c>
      <c r="BX9" s="28">
        <f t="shared" si="18"/>
        <v>0</v>
      </c>
      <c r="BY9" s="28">
        <f t="shared" si="19"/>
        <v>0</v>
      </c>
      <c r="BZ9" s="28">
        <f t="shared" si="20"/>
        <v>0</v>
      </c>
      <c r="CA9" s="28">
        <f t="shared" si="21"/>
        <v>0</v>
      </c>
      <c r="CB9" s="28">
        <f t="shared" si="22"/>
        <v>0</v>
      </c>
      <c r="CD9" s="27">
        <f>CD8</f>
        <v>3</v>
      </c>
      <c r="CE9" s="28">
        <f t="shared" si="23"/>
        <v>0</v>
      </c>
      <c r="CF9" s="28">
        <f t="shared" si="24"/>
        <v>0</v>
      </c>
      <c r="CG9" s="28">
        <f t="shared" si="25"/>
        <v>0</v>
      </c>
      <c r="CH9" s="28">
        <f t="shared" si="26"/>
        <v>0</v>
      </c>
      <c r="CI9" s="28">
        <f t="shared" si="27"/>
        <v>0</v>
      </c>
      <c r="CJ9" s="28">
        <f t="shared" si="28"/>
        <v>0</v>
      </c>
      <c r="CL9" s="27">
        <f>CL8</f>
        <v>4</v>
      </c>
      <c r="CM9" s="28">
        <f t="shared" si="29"/>
        <v>0</v>
      </c>
      <c r="CN9" s="28">
        <f t="shared" si="30"/>
        <v>0</v>
      </c>
      <c r="CO9" s="28">
        <f t="shared" si="31"/>
        <v>0</v>
      </c>
      <c r="CP9" s="28">
        <f t="shared" si="32"/>
        <v>0</v>
      </c>
      <c r="CQ9" s="28">
        <f t="shared" si="33"/>
        <v>0</v>
      </c>
      <c r="CR9" s="28">
        <f t="shared" si="34"/>
        <v>0</v>
      </c>
      <c r="CT9" s="27" t="e">
        <f>#REF!</f>
        <v>#REF!</v>
      </c>
      <c r="CU9" s="28" t="e">
        <f t="shared" si="35"/>
        <v>#REF!</v>
      </c>
      <c r="CV9" s="28" t="e">
        <f t="shared" si="36"/>
        <v>#REF!</v>
      </c>
      <c r="CW9" s="28" t="e">
        <f t="shared" si="37"/>
        <v>#REF!</v>
      </c>
      <c r="CX9" s="28" t="e">
        <f t="shared" si="38"/>
        <v>#REF!</v>
      </c>
      <c r="CY9" s="28" t="e">
        <f t="shared" si="39"/>
        <v>#REF!</v>
      </c>
      <c r="CZ9" s="28" t="e">
        <f t="shared" si="40"/>
        <v>#REF!</v>
      </c>
      <c r="DB9" s="27">
        <f>DB8</f>
        <v>6</v>
      </c>
      <c r="DC9" s="28">
        <f t="shared" si="41"/>
        <v>0</v>
      </c>
      <c r="DD9" s="28">
        <f t="shared" si="42"/>
        <v>0</v>
      </c>
      <c r="DE9" s="28">
        <f t="shared" si="43"/>
        <v>0</v>
      </c>
      <c r="DF9" s="28">
        <f t="shared" si="44"/>
        <v>0</v>
      </c>
      <c r="DG9" s="28">
        <f t="shared" si="45"/>
        <v>0</v>
      </c>
      <c r="DH9" s="28">
        <f t="shared" si="46"/>
        <v>0</v>
      </c>
    </row>
    <row r="10" spans="1:130" s="10" customFormat="1" ht="24.95" customHeight="1" thickBot="1" x14ac:dyDescent="0.25">
      <c r="A10" s="124" t="s">
        <v>131</v>
      </c>
      <c r="B10" s="125">
        <v>1</v>
      </c>
      <c r="C10" s="124" t="s">
        <v>95</v>
      </c>
      <c r="D10" s="251" t="s">
        <v>251</v>
      </c>
      <c r="E10" s="126">
        <v>1</v>
      </c>
      <c r="F10" s="124" t="s">
        <v>142</v>
      </c>
      <c r="G10" s="124" t="s">
        <v>98</v>
      </c>
      <c r="H10" s="127" t="s">
        <v>271</v>
      </c>
      <c r="I10" s="128" t="s">
        <v>52</v>
      </c>
      <c r="J10" s="128" t="s">
        <v>53</v>
      </c>
      <c r="K10" s="128" t="s">
        <v>71</v>
      </c>
      <c r="L10" s="137" t="s">
        <v>54</v>
      </c>
      <c r="M10" s="135" t="s">
        <v>112</v>
      </c>
      <c r="N10" s="129">
        <v>36861</v>
      </c>
      <c r="O10" s="128" t="s">
        <v>57</v>
      </c>
      <c r="P10" s="131" t="s">
        <v>58</v>
      </c>
      <c r="Q10" s="131" t="s">
        <v>58</v>
      </c>
      <c r="R10" s="128" t="s">
        <v>7</v>
      </c>
      <c r="S10" s="128" t="s">
        <v>7</v>
      </c>
      <c r="T10" s="128" t="s">
        <v>59</v>
      </c>
      <c r="U10" s="128" t="s">
        <v>9</v>
      </c>
      <c r="V10" s="142">
        <v>14</v>
      </c>
      <c r="W10" s="151">
        <v>39</v>
      </c>
      <c r="X10" s="141">
        <f t="shared" si="56"/>
        <v>14</v>
      </c>
      <c r="Y10" s="232">
        <f t="shared" si="47"/>
        <v>11377.47</v>
      </c>
      <c r="Z10" s="132">
        <v>0</v>
      </c>
      <c r="AA10" s="128">
        <v>8</v>
      </c>
      <c r="AB10" s="133">
        <v>0</v>
      </c>
      <c r="AC10" s="134" t="s">
        <v>144</v>
      </c>
      <c r="AD10" s="123">
        <f t="shared" si="48"/>
        <v>7913.28</v>
      </c>
      <c r="AE10" s="121">
        <f t="shared" si="49"/>
        <v>1559.04</v>
      </c>
      <c r="AF10" s="121">
        <f t="shared" si="50"/>
        <v>2312.2399999999998</v>
      </c>
      <c r="AG10" s="122">
        <f t="shared" si="51"/>
        <v>11784.56</v>
      </c>
      <c r="AH10" s="121">
        <f t="shared" si="52"/>
        <v>4401.12</v>
      </c>
      <c r="AI10" s="121">
        <f t="shared" si="57"/>
        <v>11377.47</v>
      </c>
      <c r="AJ10" s="121">
        <f t="shared" si="53"/>
        <v>1214.8800000000001</v>
      </c>
      <c r="AK10" s="121">
        <f t="shared" si="0"/>
        <v>0</v>
      </c>
      <c r="AL10" s="122">
        <f t="shared" si="1"/>
        <v>16993.47</v>
      </c>
      <c r="AM10" s="168">
        <f t="shared" si="2"/>
        <v>28778.03</v>
      </c>
      <c r="AN10" s="122">
        <f t="shared" si="3"/>
        <v>2398.17</v>
      </c>
      <c r="AO10" s="121">
        <f t="shared" si="4"/>
        <v>6791.62</v>
      </c>
      <c r="AP10" s="121">
        <f t="shared" si="5"/>
        <v>0</v>
      </c>
      <c r="AQ10" s="121">
        <f t="shared" si="6"/>
        <v>172.67</v>
      </c>
      <c r="AR10" s="121">
        <f t="shared" si="7"/>
        <v>0</v>
      </c>
      <c r="AS10" s="121">
        <f t="shared" si="54"/>
        <v>215.84</v>
      </c>
      <c r="AT10" s="121">
        <f t="shared" si="55"/>
        <v>0</v>
      </c>
      <c r="AU10" s="121">
        <f t="shared" si="8"/>
        <v>474.84</v>
      </c>
      <c r="AV10" s="168">
        <f t="shared" si="9"/>
        <v>7654.97</v>
      </c>
      <c r="AW10" s="122">
        <f t="shared" si="10"/>
        <v>36433</v>
      </c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28"/>
      <c r="BN10" s="27">
        <v>1</v>
      </c>
      <c r="BO10" s="28">
        <f t="shared" si="11"/>
        <v>11784.56</v>
      </c>
      <c r="BP10" s="28">
        <f t="shared" si="12"/>
        <v>16993.47</v>
      </c>
      <c r="BQ10" s="28">
        <f t="shared" si="13"/>
        <v>0</v>
      </c>
      <c r="BR10" s="28">
        <f t="shared" si="14"/>
        <v>0</v>
      </c>
      <c r="BS10" s="28">
        <f t="shared" si="15"/>
        <v>7654.97</v>
      </c>
      <c r="BT10" s="28">
        <f t="shared" si="16"/>
        <v>0</v>
      </c>
      <c r="BV10" s="27" t="e">
        <f>#REF!</f>
        <v>#REF!</v>
      </c>
      <c r="BW10" s="28" t="e">
        <f t="shared" si="17"/>
        <v>#REF!</v>
      </c>
      <c r="BX10" s="28" t="e">
        <f t="shared" si="18"/>
        <v>#REF!</v>
      </c>
      <c r="BY10" s="28" t="e">
        <f t="shared" si="19"/>
        <v>#REF!</v>
      </c>
      <c r="BZ10" s="28" t="e">
        <f t="shared" si="20"/>
        <v>#REF!</v>
      </c>
      <c r="CA10" s="28" t="e">
        <f t="shared" si="21"/>
        <v>#REF!</v>
      </c>
      <c r="CB10" s="28" t="e">
        <f t="shared" si="22"/>
        <v>#REF!</v>
      </c>
      <c r="CD10" s="27" t="e">
        <f>#REF!</f>
        <v>#REF!</v>
      </c>
      <c r="CE10" s="28" t="e">
        <f t="shared" si="23"/>
        <v>#REF!</v>
      </c>
      <c r="CF10" s="28" t="e">
        <f t="shared" si="24"/>
        <v>#REF!</v>
      </c>
      <c r="CG10" s="28" t="e">
        <f t="shared" si="25"/>
        <v>#REF!</v>
      </c>
      <c r="CH10" s="28" t="e">
        <f t="shared" si="26"/>
        <v>#REF!</v>
      </c>
      <c r="CI10" s="28" t="e">
        <f t="shared" si="27"/>
        <v>#REF!</v>
      </c>
      <c r="CJ10" s="28" t="e">
        <f t="shared" si="28"/>
        <v>#REF!</v>
      </c>
      <c r="CL10" s="27" t="e">
        <f>#REF!</f>
        <v>#REF!</v>
      </c>
      <c r="CM10" s="28" t="e">
        <f t="shared" si="29"/>
        <v>#REF!</v>
      </c>
      <c r="CN10" s="28" t="e">
        <f t="shared" si="30"/>
        <v>#REF!</v>
      </c>
      <c r="CO10" s="28" t="e">
        <f t="shared" si="31"/>
        <v>#REF!</v>
      </c>
      <c r="CP10" s="28" t="e">
        <f t="shared" si="32"/>
        <v>#REF!</v>
      </c>
      <c r="CQ10" s="28" t="e">
        <f t="shared" si="33"/>
        <v>#REF!</v>
      </c>
      <c r="CR10" s="28" t="e">
        <f t="shared" si="34"/>
        <v>#REF!</v>
      </c>
      <c r="CT10" s="27" t="e">
        <f>CT8</f>
        <v>#REF!</v>
      </c>
      <c r="CU10" s="28" t="e">
        <f t="shared" si="35"/>
        <v>#REF!</v>
      </c>
      <c r="CV10" s="28" t="e">
        <f t="shared" si="36"/>
        <v>#REF!</v>
      </c>
      <c r="CW10" s="28" t="e">
        <f t="shared" si="37"/>
        <v>#REF!</v>
      </c>
      <c r="CX10" s="28" t="e">
        <f t="shared" si="38"/>
        <v>#REF!</v>
      </c>
      <c r="CY10" s="28" t="e">
        <f t="shared" si="39"/>
        <v>#REF!</v>
      </c>
      <c r="CZ10" s="28" t="e">
        <f t="shared" si="40"/>
        <v>#REF!</v>
      </c>
      <c r="DB10" s="27" t="e">
        <f>#REF!</f>
        <v>#REF!</v>
      </c>
      <c r="DC10" s="28" t="e">
        <f t="shared" si="41"/>
        <v>#REF!</v>
      </c>
      <c r="DD10" s="28" t="e">
        <f t="shared" si="42"/>
        <v>#REF!</v>
      </c>
      <c r="DE10" s="28" t="e">
        <f t="shared" si="43"/>
        <v>#REF!</v>
      </c>
      <c r="DF10" s="28" t="e">
        <f t="shared" si="44"/>
        <v>#REF!</v>
      </c>
      <c r="DG10" s="28" t="e">
        <f t="shared" si="45"/>
        <v>#REF!</v>
      </c>
      <c r="DH10" s="28" t="e">
        <f t="shared" si="46"/>
        <v>#REF!</v>
      </c>
    </row>
    <row r="11" spans="1:130" s="10" customFormat="1" ht="21.75" customHeight="1" thickBot="1" x14ac:dyDescent="0.25">
      <c r="A11" s="124" t="s">
        <v>132</v>
      </c>
      <c r="B11" s="125">
        <v>1</v>
      </c>
      <c r="C11" s="124" t="s">
        <v>95</v>
      </c>
      <c r="D11" s="251" t="s">
        <v>224</v>
      </c>
      <c r="E11" s="126">
        <v>1</v>
      </c>
      <c r="F11" s="124" t="s">
        <v>114</v>
      </c>
      <c r="G11" s="124" t="s">
        <v>98</v>
      </c>
      <c r="H11" s="127" t="s">
        <v>273</v>
      </c>
      <c r="I11" s="128" t="s">
        <v>52</v>
      </c>
      <c r="J11" s="128" t="s">
        <v>53</v>
      </c>
      <c r="K11" s="128" t="s">
        <v>71</v>
      </c>
      <c r="L11" s="128" t="s">
        <v>54</v>
      </c>
      <c r="M11" s="135" t="s">
        <v>106</v>
      </c>
      <c r="N11" s="129">
        <v>38646</v>
      </c>
      <c r="O11" s="128" t="s">
        <v>57</v>
      </c>
      <c r="P11" s="131" t="s">
        <v>58</v>
      </c>
      <c r="Q11" s="131" t="s">
        <v>105</v>
      </c>
      <c r="R11" s="128" t="s">
        <v>7</v>
      </c>
      <c r="S11" s="128" t="s">
        <v>7</v>
      </c>
      <c r="T11" s="128" t="s">
        <v>59</v>
      </c>
      <c r="U11" s="128" t="s">
        <v>141</v>
      </c>
      <c r="V11" s="142">
        <v>18</v>
      </c>
      <c r="W11" s="151">
        <v>45</v>
      </c>
      <c r="X11" s="141">
        <f t="shared" si="56"/>
        <v>18</v>
      </c>
      <c r="Y11" s="232">
        <f t="shared" si="47"/>
        <v>13127.85</v>
      </c>
      <c r="Z11" s="132">
        <v>0</v>
      </c>
      <c r="AA11" s="128">
        <v>7</v>
      </c>
      <c r="AB11" s="133">
        <v>0</v>
      </c>
      <c r="AC11" s="134" t="s">
        <v>146</v>
      </c>
      <c r="AD11" s="123">
        <f t="shared" si="48"/>
        <v>8645.8799999999992</v>
      </c>
      <c r="AE11" s="121">
        <f t="shared" si="49"/>
        <v>1811.88</v>
      </c>
      <c r="AF11" s="121">
        <f t="shared" si="50"/>
        <v>2675.98</v>
      </c>
      <c r="AG11" s="122">
        <f t="shared" si="51"/>
        <v>13133.74</v>
      </c>
      <c r="AH11" s="123">
        <f t="shared" si="52"/>
        <v>5696.28</v>
      </c>
      <c r="AI11" s="121">
        <f t="shared" si="57"/>
        <v>13127.85</v>
      </c>
      <c r="AJ11" s="121">
        <f t="shared" si="53"/>
        <v>1375.32</v>
      </c>
      <c r="AK11" s="121">
        <f t="shared" si="0"/>
        <v>0</v>
      </c>
      <c r="AL11" s="122">
        <f t="shared" si="1"/>
        <v>20199.45</v>
      </c>
      <c r="AM11" s="168">
        <f t="shared" si="2"/>
        <v>33333.19</v>
      </c>
      <c r="AN11" s="122">
        <f t="shared" si="3"/>
        <v>2777.77</v>
      </c>
      <c r="AO11" s="121">
        <f t="shared" si="4"/>
        <v>7866.64</v>
      </c>
      <c r="AP11" s="121">
        <f t="shared" si="5"/>
        <v>0</v>
      </c>
      <c r="AQ11" s="121">
        <f t="shared" si="6"/>
        <v>200</v>
      </c>
      <c r="AR11" s="121">
        <f t="shared" si="7"/>
        <v>0</v>
      </c>
      <c r="AS11" s="121">
        <f t="shared" si="54"/>
        <v>250</v>
      </c>
      <c r="AT11" s="121">
        <f t="shared" si="55"/>
        <v>0</v>
      </c>
      <c r="AU11" s="121">
        <f t="shared" si="8"/>
        <v>500</v>
      </c>
      <c r="AV11" s="168">
        <f t="shared" si="9"/>
        <v>8816.64</v>
      </c>
      <c r="AW11" s="122">
        <f t="shared" si="10"/>
        <v>42149.83</v>
      </c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28"/>
      <c r="BN11" s="27">
        <v>1</v>
      </c>
      <c r="BO11" s="28">
        <f t="shared" si="11"/>
        <v>13133.74</v>
      </c>
      <c r="BP11" s="28">
        <f t="shared" si="12"/>
        <v>20199.45</v>
      </c>
      <c r="BQ11" s="28">
        <f t="shared" si="13"/>
        <v>0</v>
      </c>
      <c r="BR11" s="28">
        <f t="shared" si="14"/>
        <v>0</v>
      </c>
      <c r="BS11" s="28">
        <f t="shared" si="15"/>
        <v>8816.64</v>
      </c>
      <c r="BT11" s="28">
        <f t="shared" si="16"/>
        <v>0</v>
      </c>
      <c r="BV11" s="27" t="e">
        <f>#REF!</f>
        <v>#REF!</v>
      </c>
      <c r="BW11" s="28" t="e">
        <f t="shared" si="17"/>
        <v>#REF!</v>
      </c>
      <c r="BX11" s="28" t="e">
        <f t="shared" si="18"/>
        <v>#REF!</v>
      </c>
      <c r="BY11" s="28" t="e">
        <f t="shared" si="19"/>
        <v>#REF!</v>
      </c>
      <c r="BZ11" s="28" t="e">
        <f t="shared" si="20"/>
        <v>#REF!</v>
      </c>
      <c r="CA11" s="28" t="e">
        <f t="shared" si="21"/>
        <v>#REF!</v>
      </c>
      <c r="CB11" s="28" t="e">
        <f t="shared" si="22"/>
        <v>#REF!</v>
      </c>
      <c r="CD11" s="27" t="e">
        <f>CD10</f>
        <v>#REF!</v>
      </c>
      <c r="CE11" s="28" t="e">
        <f t="shared" si="23"/>
        <v>#REF!</v>
      </c>
      <c r="CF11" s="28" t="e">
        <f t="shared" si="24"/>
        <v>#REF!</v>
      </c>
      <c r="CG11" s="28" t="e">
        <f t="shared" si="25"/>
        <v>#REF!</v>
      </c>
      <c r="CH11" s="28" t="e">
        <f t="shared" si="26"/>
        <v>#REF!</v>
      </c>
      <c r="CI11" s="28" t="e">
        <f t="shared" si="27"/>
        <v>#REF!</v>
      </c>
      <c r="CJ11" s="28" t="e">
        <f t="shared" si="28"/>
        <v>#REF!</v>
      </c>
      <c r="CL11" s="27" t="e">
        <f>CL10</f>
        <v>#REF!</v>
      </c>
      <c r="CM11" s="28" t="e">
        <f t="shared" si="29"/>
        <v>#REF!</v>
      </c>
      <c r="CN11" s="28" t="e">
        <f t="shared" si="30"/>
        <v>#REF!</v>
      </c>
      <c r="CO11" s="28" t="e">
        <f t="shared" si="31"/>
        <v>#REF!</v>
      </c>
      <c r="CP11" s="28" t="e">
        <f t="shared" si="32"/>
        <v>#REF!</v>
      </c>
      <c r="CQ11" s="28" t="e">
        <f t="shared" si="33"/>
        <v>#REF!</v>
      </c>
      <c r="CR11" s="28" t="e">
        <f t="shared" si="34"/>
        <v>#REF!</v>
      </c>
      <c r="CT11" s="27" t="e">
        <f>CT10</f>
        <v>#REF!</v>
      </c>
      <c r="CU11" s="28" t="e">
        <f t="shared" si="35"/>
        <v>#REF!</v>
      </c>
      <c r="CV11" s="28" t="e">
        <f t="shared" si="36"/>
        <v>#REF!</v>
      </c>
      <c r="CW11" s="28" t="e">
        <f t="shared" si="37"/>
        <v>#REF!</v>
      </c>
      <c r="CX11" s="28" t="e">
        <f t="shared" si="38"/>
        <v>#REF!</v>
      </c>
      <c r="CY11" s="28" t="e">
        <f t="shared" si="39"/>
        <v>#REF!</v>
      </c>
      <c r="CZ11" s="28" t="e">
        <f t="shared" si="40"/>
        <v>#REF!</v>
      </c>
      <c r="DB11" s="27" t="e">
        <f>#REF!</f>
        <v>#REF!</v>
      </c>
      <c r="DC11" s="28" t="e">
        <f t="shared" si="41"/>
        <v>#REF!</v>
      </c>
      <c r="DD11" s="28" t="e">
        <f t="shared" si="42"/>
        <v>#REF!</v>
      </c>
      <c r="DE11" s="28" t="e">
        <f t="shared" si="43"/>
        <v>#REF!</v>
      </c>
      <c r="DF11" s="28" t="e">
        <f t="shared" si="44"/>
        <v>#REF!</v>
      </c>
      <c r="DG11" s="28" t="e">
        <f t="shared" si="45"/>
        <v>#REF!</v>
      </c>
      <c r="DH11" s="28" t="e">
        <f t="shared" si="46"/>
        <v>#REF!</v>
      </c>
    </row>
    <row r="12" spans="1:130" s="10" customFormat="1" ht="21.75" customHeight="1" thickBot="1" x14ac:dyDescent="0.25">
      <c r="A12" s="124" t="s">
        <v>133</v>
      </c>
      <c r="B12" s="125">
        <v>1</v>
      </c>
      <c r="C12" s="124" t="s">
        <v>95</v>
      </c>
      <c r="D12" s="251" t="s">
        <v>214</v>
      </c>
      <c r="E12" s="126">
        <v>1</v>
      </c>
      <c r="F12" s="124" t="s">
        <v>114</v>
      </c>
      <c r="G12" s="124" t="s">
        <v>98</v>
      </c>
      <c r="H12" s="127" t="s">
        <v>272</v>
      </c>
      <c r="I12" s="128" t="s">
        <v>52</v>
      </c>
      <c r="J12" s="128" t="s">
        <v>53</v>
      </c>
      <c r="K12" s="128" t="s">
        <v>71</v>
      </c>
      <c r="L12" s="128" t="s">
        <v>54</v>
      </c>
      <c r="M12" s="135" t="s">
        <v>106</v>
      </c>
      <c r="N12" s="129">
        <v>37438</v>
      </c>
      <c r="O12" s="128" t="s">
        <v>57</v>
      </c>
      <c r="P12" s="131" t="s">
        <v>58</v>
      </c>
      <c r="Q12" s="131" t="s">
        <v>58</v>
      </c>
      <c r="R12" s="128" t="s">
        <v>7</v>
      </c>
      <c r="S12" s="128" t="s">
        <v>7</v>
      </c>
      <c r="T12" s="128" t="s">
        <v>59</v>
      </c>
      <c r="U12" s="128" t="s">
        <v>140</v>
      </c>
      <c r="V12" s="142">
        <v>22</v>
      </c>
      <c r="W12" s="151">
        <v>50</v>
      </c>
      <c r="X12" s="141">
        <f t="shared" si="56"/>
        <v>22</v>
      </c>
      <c r="Y12" s="232">
        <f t="shared" si="47"/>
        <v>14586.5</v>
      </c>
      <c r="Z12" s="132">
        <v>0</v>
      </c>
      <c r="AA12" s="128">
        <v>8</v>
      </c>
      <c r="AB12" s="133">
        <v>0</v>
      </c>
      <c r="AC12" s="134" t="s">
        <v>146</v>
      </c>
      <c r="AD12" s="123">
        <f t="shared" si="48"/>
        <v>10388.16</v>
      </c>
      <c r="AE12" s="121">
        <f t="shared" si="49"/>
        <v>3041.28</v>
      </c>
      <c r="AF12" s="121">
        <f t="shared" si="50"/>
        <v>3160</v>
      </c>
      <c r="AG12" s="122">
        <f t="shared" si="51"/>
        <v>16589.439999999999</v>
      </c>
      <c r="AH12" s="123">
        <f t="shared" si="52"/>
        <v>7355.88</v>
      </c>
      <c r="AI12" s="121">
        <f t="shared" si="57"/>
        <v>14586.5</v>
      </c>
      <c r="AJ12" s="121">
        <f t="shared" si="53"/>
        <v>1668.48</v>
      </c>
      <c r="AK12" s="121">
        <f t="shared" si="0"/>
        <v>0</v>
      </c>
      <c r="AL12" s="122">
        <f t="shared" si="1"/>
        <v>23610.86</v>
      </c>
      <c r="AM12" s="168">
        <f t="shared" si="2"/>
        <v>40200.300000000003</v>
      </c>
      <c r="AN12" s="122">
        <f t="shared" si="3"/>
        <v>3350.03</v>
      </c>
      <c r="AO12" s="121">
        <f t="shared" si="4"/>
        <v>9487.2800000000007</v>
      </c>
      <c r="AP12" s="121">
        <f t="shared" si="5"/>
        <v>0</v>
      </c>
      <c r="AQ12" s="121">
        <f t="shared" si="6"/>
        <v>241.2</v>
      </c>
      <c r="AR12" s="121">
        <f t="shared" si="7"/>
        <v>0</v>
      </c>
      <c r="AS12" s="121">
        <f t="shared" si="54"/>
        <v>301.5</v>
      </c>
      <c r="AT12" s="121">
        <f t="shared" si="55"/>
        <v>0</v>
      </c>
      <c r="AU12" s="121">
        <f t="shared" si="8"/>
        <v>603.01</v>
      </c>
      <c r="AV12" s="168">
        <f t="shared" si="9"/>
        <v>10632.99</v>
      </c>
      <c r="AW12" s="122">
        <f t="shared" si="10"/>
        <v>50833.29</v>
      </c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28"/>
      <c r="BN12" s="27">
        <v>1</v>
      </c>
      <c r="BO12" s="28">
        <f t="shared" si="11"/>
        <v>16589.439999999999</v>
      </c>
      <c r="BP12" s="28">
        <f t="shared" si="12"/>
        <v>23610.86</v>
      </c>
      <c r="BQ12" s="28">
        <f t="shared" si="13"/>
        <v>0</v>
      </c>
      <c r="BR12" s="28">
        <f t="shared" si="14"/>
        <v>0</v>
      </c>
      <c r="BS12" s="28">
        <f t="shared" si="15"/>
        <v>10632.99</v>
      </c>
      <c r="BT12" s="28">
        <f t="shared" si="16"/>
        <v>0</v>
      </c>
      <c r="BV12" s="27" t="e">
        <f>BV11</f>
        <v>#REF!</v>
      </c>
      <c r="BW12" s="28" t="e">
        <f t="shared" si="17"/>
        <v>#REF!</v>
      </c>
      <c r="BX12" s="28" t="e">
        <f t="shared" si="18"/>
        <v>#REF!</v>
      </c>
      <c r="BY12" s="28" t="e">
        <f t="shared" si="19"/>
        <v>#REF!</v>
      </c>
      <c r="BZ12" s="28" t="e">
        <f t="shared" si="20"/>
        <v>#REF!</v>
      </c>
      <c r="CA12" s="28" t="e">
        <f t="shared" si="21"/>
        <v>#REF!</v>
      </c>
      <c r="CB12" s="28" t="e">
        <f t="shared" si="22"/>
        <v>#REF!</v>
      </c>
      <c r="CD12" s="27" t="e">
        <f>CD11</f>
        <v>#REF!</v>
      </c>
      <c r="CE12" s="28" t="e">
        <f t="shared" si="23"/>
        <v>#REF!</v>
      </c>
      <c r="CF12" s="28" t="e">
        <f t="shared" si="24"/>
        <v>#REF!</v>
      </c>
      <c r="CG12" s="28" t="e">
        <f t="shared" si="25"/>
        <v>#REF!</v>
      </c>
      <c r="CH12" s="28" t="e">
        <f t="shared" si="26"/>
        <v>#REF!</v>
      </c>
      <c r="CI12" s="28" t="e">
        <f t="shared" si="27"/>
        <v>#REF!</v>
      </c>
      <c r="CJ12" s="28" t="e">
        <f t="shared" si="28"/>
        <v>#REF!</v>
      </c>
      <c r="CL12" s="27" t="e">
        <f>CL11</f>
        <v>#REF!</v>
      </c>
      <c r="CM12" s="28" t="e">
        <f t="shared" si="29"/>
        <v>#REF!</v>
      </c>
      <c r="CN12" s="28" t="e">
        <f t="shared" si="30"/>
        <v>#REF!</v>
      </c>
      <c r="CO12" s="28" t="e">
        <f t="shared" si="31"/>
        <v>#REF!</v>
      </c>
      <c r="CP12" s="28" t="e">
        <f t="shared" si="32"/>
        <v>#REF!</v>
      </c>
      <c r="CQ12" s="28" t="e">
        <f t="shared" si="33"/>
        <v>#REF!</v>
      </c>
      <c r="CR12" s="28" t="e">
        <f t="shared" si="34"/>
        <v>#REF!</v>
      </c>
      <c r="CT12" s="27" t="e">
        <f>CT10</f>
        <v>#REF!</v>
      </c>
      <c r="CU12" s="28" t="e">
        <f t="shared" si="35"/>
        <v>#REF!</v>
      </c>
      <c r="CV12" s="28" t="e">
        <f t="shared" si="36"/>
        <v>#REF!</v>
      </c>
      <c r="CW12" s="28" t="e">
        <f t="shared" si="37"/>
        <v>#REF!</v>
      </c>
      <c r="CX12" s="28" t="e">
        <f t="shared" si="38"/>
        <v>#REF!</v>
      </c>
      <c r="CY12" s="28" t="e">
        <f t="shared" si="39"/>
        <v>#REF!</v>
      </c>
      <c r="CZ12" s="28" t="e">
        <f t="shared" si="40"/>
        <v>#REF!</v>
      </c>
      <c r="DB12" s="27" t="e">
        <f>DB11</f>
        <v>#REF!</v>
      </c>
      <c r="DC12" s="28" t="e">
        <f t="shared" si="41"/>
        <v>#REF!</v>
      </c>
      <c r="DD12" s="28" t="e">
        <f t="shared" si="42"/>
        <v>#REF!</v>
      </c>
      <c r="DE12" s="28" t="e">
        <f t="shared" si="43"/>
        <v>#REF!</v>
      </c>
      <c r="DF12" s="28" t="e">
        <f t="shared" si="44"/>
        <v>#REF!</v>
      </c>
      <c r="DG12" s="28" t="e">
        <f t="shared" si="45"/>
        <v>#REF!</v>
      </c>
      <c r="DH12" s="28" t="e">
        <f t="shared" si="46"/>
        <v>#REF!</v>
      </c>
    </row>
    <row r="13" spans="1:130" s="106" customFormat="1" ht="31.5" customHeight="1" thickBot="1" x14ac:dyDescent="0.25">
      <c r="A13" s="124" t="s">
        <v>134</v>
      </c>
      <c r="B13" s="125">
        <v>1</v>
      </c>
      <c r="C13" s="124" t="s">
        <v>95</v>
      </c>
      <c r="D13" s="251" t="s">
        <v>261</v>
      </c>
      <c r="E13" s="126">
        <v>1</v>
      </c>
      <c r="F13" s="124" t="s">
        <v>114</v>
      </c>
      <c r="G13" s="124" t="s">
        <v>98</v>
      </c>
      <c r="H13" s="127" t="s">
        <v>273</v>
      </c>
      <c r="I13" s="128" t="s">
        <v>52</v>
      </c>
      <c r="J13" s="128" t="s">
        <v>53</v>
      </c>
      <c r="K13" s="128" t="s">
        <v>71</v>
      </c>
      <c r="L13" s="128" t="s">
        <v>54</v>
      </c>
      <c r="M13" s="135" t="s">
        <v>107</v>
      </c>
      <c r="N13" s="129">
        <v>45671</v>
      </c>
      <c r="O13" s="128" t="s">
        <v>57</v>
      </c>
      <c r="P13" s="131" t="s">
        <v>58</v>
      </c>
      <c r="Q13" s="131"/>
      <c r="R13" s="128" t="s">
        <v>66</v>
      </c>
      <c r="S13" s="128" t="s">
        <v>66</v>
      </c>
      <c r="T13" s="128" t="s">
        <v>59</v>
      </c>
      <c r="U13" s="128" t="s">
        <v>141</v>
      </c>
      <c r="V13" s="142">
        <v>18</v>
      </c>
      <c r="W13" s="151">
        <v>45</v>
      </c>
      <c r="X13" s="141">
        <f t="shared" si="56"/>
        <v>18</v>
      </c>
      <c r="Y13" s="232">
        <f t="shared" si="47"/>
        <v>13127.85</v>
      </c>
      <c r="Z13" s="132">
        <v>0</v>
      </c>
      <c r="AA13" s="128">
        <v>0</v>
      </c>
      <c r="AB13" s="133">
        <v>0</v>
      </c>
      <c r="AC13" s="134" t="s">
        <v>146</v>
      </c>
      <c r="AD13" s="123">
        <f t="shared" si="48"/>
        <v>8645.8799999999992</v>
      </c>
      <c r="AE13" s="121">
        <f t="shared" si="49"/>
        <v>0</v>
      </c>
      <c r="AF13" s="121">
        <f t="shared" si="50"/>
        <v>2377.2199999999998</v>
      </c>
      <c r="AG13" s="121">
        <f t="shared" si="51"/>
        <v>11023.1</v>
      </c>
      <c r="AH13" s="121">
        <f t="shared" si="52"/>
        <v>5696.28</v>
      </c>
      <c r="AI13" s="121">
        <f t="shared" si="57"/>
        <v>13127.85</v>
      </c>
      <c r="AJ13" s="121">
        <f t="shared" si="53"/>
        <v>1375.32</v>
      </c>
      <c r="AK13" s="121">
        <f t="shared" si="0"/>
        <v>0</v>
      </c>
      <c r="AL13" s="121">
        <f t="shared" si="1"/>
        <v>20199.45</v>
      </c>
      <c r="AM13" s="169">
        <f t="shared" si="2"/>
        <v>31222.55</v>
      </c>
      <c r="AN13" s="121">
        <f t="shared" si="3"/>
        <v>2601.88</v>
      </c>
      <c r="AO13" s="121">
        <f t="shared" si="4"/>
        <v>7368.52</v>
      </c>
      <c r="AP13" s="121">
        <f t="shared" si="5"/>
        <v>0</v>
      </c>
      <c r="AQ13" s="121">
        <f t="shared" si="6"/>
        <v>187.34</v>
      </c>
      <c r="AR13" s="121">
        <f t="shared" si="7"/>
        <v>0</v>
      </c>
      <c r="AS13" s="121">
        <f t="shared" si="54"/>
        <v>234.17</v>
      </c>
      <c r="AT13" s="121">
        <f t="shared" si="55"/>
        <v>0</v>
      </c>
      <c r="AU13" s="121">
        <f t="shared" si="8"/>
        <v>468.34</v>
      </c>
      <c r="AV13" s="169">
        <f t="shared" si="9"/>
        <v>8258.3700000000008</v>
      </c>
      <c r="AW13" s="121">
        <f t="shared" si="10"/>
        <v>39480.92</v>
      </c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05"/>
      <c r="BN13" s="107">
        <v>1</v>
      </c>
      <c r="BO13" s="105">
        <f t="shared" si="11"/>
        <v>11023.1</v>
      </c>
      <c r="BP13" s="105">
        <f t="shared" si="12"/>
        <v>20199.45</v>
      </c>
      <c r="BQ13" s="105">
        <f t="shared" si="13"/>
        <v>0</v>
      </c>
      <c r="BR13" s="105">
        <f t="shared" si="14"/>
        <v>0</v>
      </c>
      <c r="BS13" s="105">
        <f t="shared" si="15"/>
        <v>8258.3700000000008</v>
      </c>
      <c r="BT13" s="105">
        <f t="shared" si="16"/>
        <v>0</v>
      </c>
      <c r="BV13" s="107" t="e">
        <f>BV12</f>
        <v>#REF!</v>
      </c>
      <c r="BW13" s="105" t="e">
        <f t="shared" si="17"/>
        <v>#REF!</v>
      </c>
      <c r="BX13" s="105" t="e">
        <f t="shared" si="18"/>
        <v>#REF!</v>
      </c>
      <c r="BY13" s="105" t="e">
        <f t="shared" si="19"/>
        <v>#REF!</v>
      </c>
      <c r="BZ13" s="105" t="e">
        <f t="shared" si="20"/>
        <v>#REF!</v>
      </c>
      <c r="CA13" s="105" t="e">
        <f t="shared" si="21"/>
        <v>#REF!</v>
      </c>
      <c r="CB13" s="105" t="e">
        <f t="shared" si="22"/>
        <v>#REF!</v>
      </c>
      <c r="CD13" s="107" t="e">
        <f>CD12</f>
        <v>#REF!</v>
      </c>
      <c r="CE13" s="105" t="e">
        <f t="shared" si="23"/>
        <v>#REF!</v>
      </c>
      <c r="CF13" s="105" t="e">
        <f t="shared" si="24"/>
        <v>#REF!</v>
      </c>
      <c r="CG13" s="105" t="e">
        <f t="shared" si="25"/>
        <v>#REF!</v>
      </c>
      <c r="CH13" s="105" t="e">
        <f t="shared" si="26"/>
        <v>#REF!</v>
      </c>
      <c r="CI13" s="105" t="e">
        <f t="shared" si="27"/>
        <v>#REF!</v>
      </c>
      <c r="CJ13" s="105" t="e">
        <f t="shared" si="28"/>
        <v>#REF!</v>
      </c>
      <c r="CL13" s="107" t="e">
        <f>CL12</f>
        <v>#REF!</v>
      </c>
      <c r="CM13" s="105" t="e">
        <f t="shared" si="29"/>
        <v>#REF!</v>
      </c>
      <c r="CN13" s="105" t="e">
        <f t="shared" si="30"/>
        <v>#REF!</v>
      </c>
      <c r="CO13" s="105" t="e">
        <f t="shared" si="31"/>
        <v>#REF!</v>
      </c>
      <c r="CP13" s="105" t="e">
        <f t="shared" si="32"/>
        <v>#REF!</v>
      </c>
      <c r="CQ13" s="105" t="e">
        <f t="shared" si="33"/>
        <v>#REF!</v>
      </c>
      <c r="CR13" s="105" t="e">
        <f t="shared" si="34"/>
        <v>#REF!</v>
      </c>
      <c r="CT13" s="107" t="e">
        <f>#REF!</f>
        <v>#REF!</v>
      </c>
      <c r="CU13" s="105" t="e">
        <f t="shared" si="35"/>
        <v>#REF!</v>
      </c>
      <c r="CV13" s="105" t="e">
        <f t="shared" si="36"/>
        <v>#REF!</v>
      </c>
      <c r="CW13" s="105" t="e">
        <f t="shared" si="37"/>
        <v>#REF!</v>
      </c>
      <c r="CX13" s="105" t="e">
        <f t="shared" si="38"/>
        <v>#REF!</v>
      </c>
      <c r="CY13" s="105" t="e">
        <f t="shared" si="39"/>
        <v>#REF!</v>
      </c>
      <c r="CZ13" s="105" t="e">
        <f t="shared" si="40"/>
        <v>#REF!</v>
      </c>
      <c r="DB13" s="107" t="e">
        <f>DB12</f>
        <v>#REF!</v>
      </c>
      <c r="DC13" s="105" t="e">
        <f t="shared" si="41"/>
        <v>#REF!</v>
      </c>
      <c r="DD13" s="105" t="e">
        <f t="shared" si="42"/>
        <v>#REF!</v>
      </c>
      <c r="DE13" s="105" t="e">
        <f t="shared" si="43"/>
        <v>#REF!</v>
      </c>
      <c r="DF13" s="105" t="e">
        <f t="shared" si="44"/>
        <v>#REF!</v>
      </c>
      <c r="DG13" s="105" t="e">
        <f t="shared" si="45"/>
        <v>#REF!</v>
      </c>
      <c r="DH13" s="105" t="e">
        <f t="shared" si="46"/>
        <v>#REF!</v>
      </c>
    </row>
    <row r="14" spans="1:130" s="10" customFormat="1" ht="24.95" customHeight="1" thickBot="1" x14ac:dyDescent="0.25">
      <c r="A14" s="124" t="s">
        <v>217</v>
      </c>
      <c r="B14" s="125">
        <v>1</v>
      </c>
      <c r="C14" s="124" t="s">
        <v>95</v>
      </c>
      <c r="D14" s="253" t="s">
        <v>234</v>
      </c>
      <c r="E14" s="126">
        <v>1</v>
      </c>
      <c r="F14" s="124" t="s">
        <v>114</v>
      </c>
      <c r="G14" s="124" t="s">
        <v>98</v>
      </c>
      <c r="H14" s="127" t="s">
        <v>274</v>
      </c>
      <c r="I14" s="128" t="s">
        <v>52</v>
      </c>
      <c r="J14" s="128" t="s">
        <v>53</v>
      </c>
      <c r="K14" s="128" t="s">
        <v>72</v>
      </c>
      <c r="L14" s="128" t="s">
        <v>54</v>
      </c>
      <c r="M14" s="135" t="s">
        <v>108</v>
      </c>
      <c r="N14" s="129">
        <v>44907</v>
      </c>
      <c r="O14" s="128" t="s">
        <v>57</v>
      </c>
      <c r="P14" s="128" t="s">
        <v>109</v>
      </c>
      <c r="Q14" s="131" t="s">
        <v>58</v>
      </c>
      <c r="R14" s="128" t="s">
        <v>66</v>
      </c>
      <c r="S14" s="128" t="s">
        <v>66</v>
      </c>
      <c r="T14" s="128" t="s">
        <v>59</v>
      </c>
      <c r="U14" s="128" t="s">
        <v>139</v>
      </c>
      <c r="V14" s="142">
        <v>28</v>
      </c>
      <c r="W14" s="151">
        <v>69</v>
      </c>
      <c r="X14" s="141">
        <f t="shared" si="56"/>
        <v>28</v>
      </c>
      <c r="Y14" s="232">
        <f t="shared" si="47"/>
        <v>20129.37</v>
      </c>
      <c r="Z14" s="132">
        <v>0</v>
      </c>
      <c r="AA14" s="128">
        <v>1</v>
      </c>
      <c r="AB14" s="133">
        <v>0</v>
      </c>
      <c r="AC14" s="134" t="s">
        <v>144</v>
      </c>
      <c r="AD14" s="123">
        <f t="shared" si="48"/>
        <v>16000.8</v>
      </c>
      <c r="AE14" s="121">
        <f t="shared" si="49"/>
        <v>615.84</v>
      </c>
      <c r="AF14" s="121">
        <f t="shared" si="50"/>
        <v>3710.64</v>
      </c>
      <c r="AG14" s="122">
        <f t="shared" si="51"/>
        <v>20327.28</v>
      </c>
      <c r="AH14" s="121">
        <f t="shared" si="52"/>
        <v>12009.72</v>
      </c>
      <c r="AI14" s="121">
        <f t="shared" si="57"/>
        <v>20129.37</v>
      </c>
      <c r="AJ14" s="121">
        <f t="shared" si="53"/>
        <v>2476.08</v>
      </c>
      <c r="AK14" s="121">
        <f t="shared" si="0"/>
        <v>0</v>
      </c>
      <c r="AL14" s="122">
        <f t="shared" si="1"/>
        <v>34615.17</v>
      </c>
      <c r="AM14" s="168">
        <f t="shared" si="2"/>
        <v>54942.45</v>
      </c>
      <c r="AN14" s="122">
        <f t="shared" si="3"/>
        <v>4578.54</v>
      </c>
      <c r="AO14" s="121">
        <f t="shared" si="4"/>
        <v>12966.43</v>
      </c>
      <c r="AP14" s="121">
        <f t="shared" si="5"/>
        <v>3021.84</v>
      </c>
      <c r="AQ14" s="121">
        <f t="shared" si="6"/>
        <v>329.65</v>
      </c>
      <c r="AR14" s="121">
        <f t="shared" si="7"/>
        <v>0</v>
      </c>
      <c r="AS14" s="121">
        <f t="shared" si="54"/>
        <v>412.07</v>
      </c>
      <c r="AT14" s="121">
        <f t="shared" si="55"/>
        <v>0</v>
      </c>
      <c r="AU14" s="121">
        <f t="shared" si="8"/>
        <v>906.55</v>
      </c>
      <c r="AV14" s="168">
        <f t="shared" si="9"/>
        <v>17636.54</v>
      </c>
      <c r="AW14" s="122">
        <f t="shared" si="10"/>
        <v>72578.990000000005</v>
      </c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28"/>
      <c r="BN14" s="27">
        <v>1</v>
      </c>
      <c r="BO14" s="28">
        <f t="shared" si="11"/>
        <v>20327.28</v>
      </c>
      <c r="BP14" s="28">
        <f t="shared" si="12"/>
        <v>34615.17</v>
      </c>
      <c r="BQ14" s="28">
        <f t="shared" si="13"/>
        <v>0</v>
      </c>
      <c r="BR14" s="28">
        <f t="shared" si="14"/>
        <v>0</v>
      </c>
      <c r="BS14" s="28">
        <f t="shared" si="15"/>
        <v>17636.54</v>
      </c>
      <c r="BT14" s="28">
        <f t="shared" si="16"/>
        <v>0</v>
      </c>
      <c r="BV14" s="27" t="e">
        <f>#REF!</f>
        <v>#REF!</v>
      </c>
      <c r="BW14" s="28" t="e">
        <f t="shared" si="17"/>
        <v>#REF!</v>
      </c>
      <c r="BX14" s="28" t="e">
        <f t="shared" si="18"/>
        <v>#REF!</v>
      </c>
      <c r="BY14" s="28" t="e">
        <f t="shared" si="19"/>
        <v>#REF!</v>
      </c>
      <c r="BZ14" s="28" t="e">
        <f t="shared" si="20"/>
        <v>#REF!</v>
      </c>
      <c r="CA14" s="28" t="e">
        <f t="shared" si="21"/>
        <v>#REF!</v>
      </c>
      <c r="CB14" s="28" t="e">
        <f t="shared" si="22"/>
        <v>#REF!</v>
      </c>
      <c r="CD14" s="27" t="e">
        <f>#REF!</f>
        <v>#REF!</v>
      </c>
      <c r="CE14" s="28" t="e">
        <f t="shared" si="23"/>
        <v>#REF!</v>
      </c>
      <c r="CF14" s="28" t="e">
        <f t="shared" si="24"/>
        <v>#REF!</v>
      </c>
      <c r="CG14" s="28" t="e">
        <f t="shared" si="25"/>
        <v>#REF!</v>
      </c>
      <c r="CH14" s="28" t="e">
        <f t="shared" si="26"/>
        <v>#REF!</v>
      </c>
      <c r="CI14" s="28" t="e">
        <f t="shared" si="27"/>
        <v>#REF!</v>
      </c>
      <c r="CJ14" s="28" t="e">
        <f t="shared" si="28"/>
        <v>#REF!</v>
      </c>
      <c r="CL14" s="27" t="e">
        <f>#REF!</f>
        <v>#REF!</v>
      </c>
      <c r="CM14" s="28" t="e">
        <f t="shared" si="29"/>
        <v>#REF!</v>
      </c>
      <c r="CN14" s="28" t="e">
        <f t="shared" si="30"/>
        <v>#REF!</v>
      </c>
      <c r="CO14" s="28" t="e">
        <f t="shared" si="31"/>
        <v>#REF!</v>
      </c>
      <c r="CP14" s="28" t="e">
        <f t="shared" si="32"/>
        <v>#REF!</v>
      </c>
      <c r="CQ14" s="28" t="e">
        <f t="shared" si="33"/>
        <v>#REF!</v>
      </c>
      <c r="CR14" s="28" t="e">
        <f t="shared" si="34"/>
        <v>#REF!</v>
      </c>
      <c r="CT14" s="27" t="e">
        <f>CT13</f>
        <v>#REF!</v>
      </c>
      <c r="CU14" s="28" t="e">
        <f t="shared" si="35"/>
        <v>#REF!</v>
      </c>
      <c r="CV14" s="28" t="e">
        <f t="shared" si="36"/>
        <v>#REF!</v>
      </c>
      <c r="CW14" s="28" t="e">
        <f t="shared" si="37"/>
        <v>#REF!</v>
      </c>
      <c r="CX14" s="28" t="e">
        <f t="shared" si="38"/>
        <v>#REF!</v>
      </c>
      <c r="CY14" s="28" t="e">
        <f t="shared" si="39"/>
        <v>#REF!</v>
      </c>
      <c r="CZ14" s="28" t="e">
        <f t="shared" si="40"/>
        <v>#REF!</v>
      </c>
      <c r="DB14" s="27" t="e">
        <f>#REF!</f>
        <v>#REF!</v>
      </c>
      <c r="DC14" s="28" t="e">
        <f t="shared" si="41"/>
        <v>#REF!</v>
      </c>
      <c r="DD14" s="28" t="e">
        <f t="shared" si="42"/>
        <v>#REF!</v>
      </c>
      <c r="DE14" s="28" t="e">
        <f t="shared" si="43"/>
        <v>#REF!</v>
      </c>
      <c r="DF14" s="28" t="e">
        <f t="shared" si="44"/>
        <v>#REF!</v>
      </c>
      <c r="DG14" s="28" t="e">
        <f t="shared" si="45"/>
        <v>#REF!</v>
      </c>
      <c r="DH14" s="28" t="e">
        <f t="shared" si="46"/>
        <v>#REF!</v>
      </c>
    </row>
    <row r="15" spans="1:130" s="10" customFormat="1" ht="24.95" customHeight="1" thickBot="1" x14ac:dyDescent="0.25">
      <c r="A15" s="124" t="s">
        <v>218</v>
      </c>
      <c r="B15" s="125">
        <v>1</v>
      </c>
      <c r="C15" s="124" t="s">
        <v>95</v>
      </c>
      <c r="D15" s="251" t="s">
        <v>262</v>
      </c>
      <c r="E15" s="126">
        <v>1</v>
      </c>
      <c r="F15" s="124" t="s">
        <v>114</v>
      </c>
      <c r="G15" s="124" t="s">
        <v>98</v>
      </c>
      <c r="H15" s="127" t="s">
        <v>274</v>
      </c>
      <c r="I15" s="128" t="s">
        <v>52</v>
      </c>
      <c r="J15" s="128" t="s">
        <v>53</v>
      </c>
      <c r="K15" s="128" t="s">
        <v>72</v>
      </c>
      <c r="L15" s="128" t="s">
        <v>54</v>
      </c>
      <c r="M15" s="135" t="s">
        <v>108</v>
      </c>
      <c r="N15" s="129">
        <v>43774</v>
      </c>
      <c r="O15" s="128" t="s">
        <v>57</v>
      </c>
      <c r="P15" s="128" t="s">
        <v>109</v>
      </c>
      <c r="Q15" s="131" t="s">
        <v>58</v>
      </c>
      <c r="R15" s="128" t="s">
        <v>66</v>
      </c>
      <c r="S15" s="128" t="s">
        <v>66</v>
      </c>
      <c r="T15" s="128" t="s">
        <v>59</v>
      </c>
      <c r="U15" s="128" t="s">
        <v>139</v>
      </c>
      <c r="V15" s="142">
        <v>28</v>
      </c>
      <c r="W15" s="151">
        <v>69</v>
      </c>
      <c r="X15" s="141">
        <f t="shared" si="56"/>
        <v>28</v>
      </c>
      <c r="Y15" s="232">
        <f t="shared" si="47"/>
        <v>20129.37</v>
      </c>
      <c r="Z15" s="132">
        <v>0</v>
      </c>
      <c r="AA15" s="128">
        <v>2</v>
      </c>
      <c r="AB15" s="133">
        <v>0</v>
      </c>
      <c r="AC15" s="134" t="s">
        <v>144</v>
      </c>
      <c r="AD15" s="123">
        <f t="shared" si="48"/>
        <v>16000.8</v>
      </c>
      <c r="AE15" s="121">
        <f t="shared" si="49"/>
        <v>1231.68</v>
      </c>
      <c r="AF15" s="121">
        <f t="shared" si="50"/>
        <v>3774</v>
      </c>
      <c r="AG15" s="122">
        <f t="shared" si="51"/>
        <v>21006.48</v>
      </c>
      <c r="AH15" s="121">
        <f t="shared" si="52"/>
        <v>12009.72</v>
      </c>
      <c r="AI15" s="121">
        <f t="shared" si="57"/>
        <v>20129.37</v>
      </c>
      <c r="AJ15" s="121">
        <f t="shared" si="53"/>
        <v>2476.08</v>
      </c>
      <c r="AK15" s="121">
        <f t="shared" si="0"/>
        <v>0</v>
      </c>
      <c r="AL15" s="122">
        <f t="shared" si="1"/>
        <v>34615.17</v>
      </c>
      <c r="AM15" s="168">
        <f t="shared" si="2"/>
        <v>55621.65</v>
      </c>
      <c r="AN15" s="122">
        <f t="shared" si="3"/>
        <v>4635.1400000000003</v>
      </c>
      <c r="AO15" s="121">
        <f t="shared" si="4"/>
        <v>13126.72</v>
      </c>
      <c r="AP15" s="121">
        <f t="shared" si="5"/>
        <v>3059.19</v>
      </c>
      <c r="AQ15" s="121">
        <f t="shared" si="6"/>
        <v>333.73</v>
      </c>
      <c r="AR15" s="121">
        <f t="shared" si="7"/>
        <v>0</v>
      </c>
      <c r="AS15" s="121">
        <f t="shared" si="54"/>
        <v>417.16</v>
      </c>
      <c r="AT15" s="121">
        <f t="shared" si="55"/>
        <v>0</v>
      </c>
      <c r="AU15" s="121">
        <f t="shared" si="8"/>
        <v>917.76</v>
      </c>
      <c r="AV15" s="168">
        <f t="shared" si="9"/>
        <v>17854.560000000001</v>
      </c>
      <c r="AW15" s="122">
        <f t="shared" si="10"/>
        <v>73476.210000000006</v>
      </c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28"/>
      <c r="BN15" s="27">
        <v>1</v>
      </c>
      <c r="BO15" s="28">
        <f t="shared" si="11"/>
        <v>21006.48</v>
      </c>
      <c r="BP15" s="28">
        <f t="shared" si="12"/>
        <v>34615.17</v>
      </c>
      <c r="BQ15" s="28">
        <f t="shared" si="13"/>
        <v>0</v>
      </c>
      <c r="BR15" s="28">
        <f t="shared" si="14"/>
        <v>0</v>
      </c>
      <c r="BS15" s="28">
        <f t="shared" si="15"/>
        <v>17854.560000000001</v>
      </c>
      <c r="BT15" s="28">
        <f t="shared" si="16"/>
        <v>0</v>
      </c>
      <c r="BV15" s="27" t="e">
        <f>#REF!</f>
        <v>#REF!</v>
      </c>
      <c r="BW15" s="28" t="e">
        <f t="shared" si="17"/>
        <v>#REF!</v>
      </c>
      <c r="BX15" s="28" t="e">
        <f t="shared" si="18"/>
        <v>#REF!</v>
      </c>
      <c r="BY15" s="28" t="e">
        <f t="shared" si="19"/>
        <v>#REF!</v>
      </c>
      <c r="BZ15" s="28" t="e">
        <f t="shared" si="20"/>
        <v>#REF!</v>
      </c>
      <c r="CA15" s="28" t="e">
        <f t="shared" si="21"/>
        <v>#REF!</v>
      </c>
      <c r="CB15" s="28" t="e">
        <f t="shared" si="22"/>
        <v>#REF!</v>
      </c>
      <c r="CD15" s="27" t="e">
        <f>#REF!</f>
        <v>#REF!</v>
      </c>
      <c r="CE15" s="28" t="e">
        <f t="shared" si="23"/>
        <v>#REF!</v>
      </c>
      <c r="CF15" s="28" t="e">
        <f t="shared" si="24"/>
        <v>#REF!</v>
      </c>
      <c r="CG15" s="28" t="e">
        <f t="shared" si="25"/>
        <v>#REF!</v>
      </c>
      <c r="CH15" s="28" t="e">
        <f t="shared" si="26"/>
        <v>#REF!</v>
      </c>
      <c r="CI15" s="28" t="e">
        <f t="shared" si="27"/>
        <v>#REF!</v>
      </c>
      <c r="CJ15" s="28" t="e">
        <f t="shared" si="28"/>
        <v>#REF!</v>
      </c>
      <c r="CL15" s="27" t="e">
        <f>#REF!</f>
        <v>#REF!</v>
      </c>
      <c r="CM15" s="28" t="e">
        <f t="shared" si="29"/>
        <v>#REF!</v>
      </c>
      <c r="CN15" s="28" t="e">
        <f t="shared" si="30"/>
        <v>#REF!</v>
      </c>
      <c r="CO15" s="28" t="e">
        <f t="shared" si="31"/>
        <v>#REF!</v>
      </c>
      <c r="CP15" s="28" t="e">
        <f t="shared" si="32"/>
        <v>#REF!</v>
      </c>
      <c r="CQ15" s="28" t="e">
        <f t="shared" si="33"/>
        <v>#REF!</v>
      </c>
      <c r="CR15" s="28" t="e">
        <f t="shared" si="34"/>
        <v>#REF!</v>
      </c>
      <c r="CT15" s="27" t="e">
        <f>CT14</f>
        <v>#REF!</v>
      </c>
      <c r="CU15" s="28" t="e">
        <f t="shared" si="35"/>
        <v>#REF!</v>
      </c>
      <c r="CV15" s="28" t="e">
        <f t="shared" si="36"/>
        <v>#REF!</v>
      </c>
      <c r="CW15" s="28" t="e">
        <f t="shared" si="37"/>
        <v>#REF!</v>
      </c>
      <c r="CX15" s="28" t="e">
        <f t="shared" si="38"/>
        <v>#REF!</v>
      </c>
      <c r="CY15" s="28" t="e">
        <f t="shared" si="39"/>
        <v>#REF!</v>
      </c>
      <c r="CZ15" s="28" t="e">
        <f t="shared" si="40"/>
        <v>#REF!</v>
      </c>
      <c r="DB15" s="27" t="e">
        <f>#REF!</f>
        <v>#REF!</v>
      </c>
      <c r="DC15" s="28" t="e">
        <f t="shared" si="41"/>
        <v>#REF!</v>
      </c>
      <c r="DD15" s="28" t="e">
        <f t="shared" si="42"/>
        <v>#REF!</v>
      </c>
      <c r="DE15" s="28" t="e">
        <f t="shared" si="43"/>
        <v>#REF!</v>
      </c>
      <c r="DF15" s="28" t="e">
        <f t="shared" si="44"/>
        <v>#REF!</v>
      </c>
      <c r="DG15" s="28" t="e">
        <f t="shared" si="45"/>
        <v>#REF!</v>
      </c>
      <c r="DH15" s="28" t="e">
        <f t="shared" si="46"/>
        <v>#REF!</v>
      </c>
    </row>
    <row r="16" spans="1:130" s="10" customFormat="1" ht="24.95" customHeight="1" thickBot="1" x14ac:dyDescent="0.25">
      <c r="A16" s="124" t="s">
        <v>135</v>
      </c>
      <c r="B16" s="125">
        <v>1</v>
      </c>
      <c r="C16" s="124" t="s">
        <v>95</v>
      </c>
      <c r="D16" s="251" t="s">
        <v>263</v>
      </c>
      <c r="E16" s="126">
        <v>1</v>
      </c>
      <c r="F16" s="124" t="s">
        <v>114</v>
      </c>
      <c r="G16" s="124" t="s">
        <v>98</v>
      </c>
      <c r="H16" s="127" t="s">
        <v>273</v>
      </c>
      <c r="I16" s="128" t="s">
        <v>52</v>
      </c>
      <c r="J16" s="128" t="s">
        <v>53</v>
      </c>
      <c r="K16" s="128" t="s">
        <v>72</v>
      </c>
      <c r="L16" s="128" t="s">
        <v>54</v>
      </c>
      <c r="M16" s="135" t="s">
        <v>107</v>
      </c>
      <c r="N16" s="129"/>
      <c r="O16" s="128" t="s">
        <v>57</v>
      </c>
      <c r="P16" s="131" t="s">
        <v>58</v>
      </c>
      <c r="Q16" s="131" t="s">
        <v>58</v>
      </c>
      <c r="R16" s="128" t="s">
        <v>66</v>
      </c>
      <c r="S16" s="128" t="s">
        <v>66</v>
      </c>
      <c r="T16" s="128" t="s">
        <v>59</v>
      </c>
      <c r="U16" s="128" t="s">
        <v>141</v>
      </c>
      <c r="V16" s="142">
        <v>18</v>
      </c>
      <c r="W16" s="151">
        <v>45</v>
      </c>
      <c r="X16" s="141">
        <f t="shared" si="56"/>
        <v>18</v>
      </c>
      <c r="Y16" s="232">
        <f t="shared" si="47"/>
        <v>13127.85</v>
      </c>
      <c r="Z16" s="132">
        <v>0</v>
      </c>
      <c r="AA16" s="128">
        <v>1</v>
      </c>
      <c r="AB16" s="133">
        <v>0</v>
      </c>
      <c r="AC16" s="134" t="s">
        <v>146</v>
      </c>
      <c r="AD16" s="123">
        <f t="shared" si="48"/>
        <v>8645.8799999999992</v>
      </c>
      <c r="AE16" s="121">
        <f t="shared" si="49"/>
        <v>258.83999999999997</v>
      </c>
      <c r="AF16" s="121">
        <f t="shared" si="50"/>
        <v>2419.9</v>
      </c>
      <c r="AG16" s="122">
        <f t="shared" si="51"/>
        <v>11324.62</v>
      </c>
      <c r="AH16" s="121">
        <f t="shared" si="52"/>
        <v>5696.28</v>
      </c>
      <c r="AI16" s="121">
        <f t="shared" si="57"/>
        <v>13127.85</v>
      </c>
      <c r="AJ16" s="121">
        <f t="shared" si="53"/>
        <v>1375.32</v>
      </c>
      <c r="AK16" s="121">
        <f t="shared" si="0"/>
        <v>0</v>
      </c>
      <c r="AL16" s="122">
        <f t="shared" si="1"/>
        <v>20199.45</v>
      </c>
      <c r="AM16" s="168">
        <f t="shared" si="2"/>
        <v>31524.07</v>
      </c>
      <c r="AN16" s="122">
        <f t="shared" si="3"/>
        <v>2627.01</v>
      </c>
      <c r="AO16" s="121">
        <f t="shared" si="4"/>
        <v>7439.69</v>
      </c>
      <c r="AP16" s="121">
        <f t="shared" si="5"/>
        <v>1733.83</v>
      </c>
      <c r="AQ16" s="121">
        <f t="shared" si="6"/>
        <v>189.14</v>
      </c>
      <c r="AR16" s="121">
        <f t="shared" si="7"/>
        <v>0</v>
      </c>
      <c r="AS16" s="121">
        <f t="shared" si="54"/>
        <v>236.43</v>
      </c>
      <c r="AT16" s="121">
        <f t="shared" si="55"/>
        <v>0</v>
      </c>
      <c r="AU16" s="121">
        <f t="shared" si="8"/>
        <v>472.86</v>
      </c>
      <c r="AV16" s="168">
        <f t="shared" si="9"/>
        <v>10071.950000000001</v>
      </c>
      <c r="AW16" s="122">
        <f t="shared" si="10"/>
        <v>41596.019999999997</v>
      </c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28"/>
      <c r="BM16" s="25"/>
      <c r="BN16" s="27">
        <v>1</v>
      </c>
      <c r="BO16" s="28">
        <f t="shared" si="11"/>
        <v>11324.62</v>
      </c>
      <c r="BP16" s="28">
        <f t="shared" si="12"/>
        <v>20199.45</v>
      </c>
      <c r="BQ16" s="28">
        <f t="shared" si="13"/>
        <v>0</v>
      </c>
      <c r="BR16" s="28">
        <f t="shared" si="14"/>
        <v>0</v>
      </c>
      <c r="BS16" s="28">
        <f t="shared" si="15"/>
        <v>10071.950000000001</v>
      </c>
      <c r="BT16" s="28">
        <f t="shared" si="16"/>
        <v>0</v>
      </c>
      <c r="BU16" s="25"/>
      <c r="BV16" s="27" t="e">
        <f>BV14</f>
        <v>#REF!</v>
      </c>
      <c r="BW16" s="28" t="e">
        <f t="shared" si="17"/>
        <v>#REF!</v>
      </c>
      <c r="BX16" s="28" t="e">
        <f t="shared" si="18"/>
        <v>#REF!</v>
      </c>
      <c r="BY16" s="28" t="e">
        <f t="shared" si="19"/>
        <v>#REF!</v>
      </c>
      <c r="BZ16" s="28" t="e">
        <f t="shared" si="20"/>
        <v>#REF!</v>
      </c>
      <c r="CA16" s="28" t="e">
        <f t="shared" si="21"/>
        <v>#REF!</v>
      </c>
      <c r="CB16" s="28" t="e">
        <f t="shared" si="22"/>
        <v>#REF!</v>
      </c>
      <c r="CC16" s="25"/>
      <c r="CD16" s="27" t="e">
        <f>CD14</f>
        <v>#REF!</v>
      </c>
      <c r="CE16" s="28" t="e">
        <f t="shared" si="23"/>
        <v>#REF!</v>
      </c>
      <c r="CF16" s="28" t="e">
        <f t="shared" si="24"/>
        <v>#REF!</v>
      </c>
      <c r="CG16" s="28" t="e">
        <f t="shared" si="25"/>
        <v>#REF!</v>
      </c>
      <c r="CH16" s="28" t="e">
        <f t="shared" si="26"/>
        <v>#REF!</v>
      </c>
      <c r="CI16" s="28" t="e">
        <f t="shared" si="27"/>
        <v>#REF!</v>
      </c>
      <c r="CJ16" s="28" t="e">
        <f t="shared" si="28"/>
        <v>#REF!</v>
      </c>
      <c r="CK16" s="25"/>
      <c r="CL16" s="27" t="e">
        <f>CL14</f>
        <v>#REF!</v>
      </c>
      <c r="CM16" s="28" t="e">
        <f t="shared" si="29"/>
        <v>#REF!</v>
      </c>
      <c r="CN16" s="28" t="e">
        <f t="shared" si="30"/>
        <v>#REF!</v>
      </c>
      <c r="CO16" s="28" t="e">
        <f t="shared" si="31"/>
        <v>#REF!</v>
      </c>
      <c r="CP16" s="28" t="e">
        <f t="shared" si="32"/>
        <v>#REF!</v>
      </c>
      <c r="CQ16" s="28" t="e">
        <f t="shared" si="33"/>
        <v>#REF!</v>
      </c>
      <c r="CR16" s="28" t="e">
        <f t="shared" si="34"/>
        <v>#REF!</v>
      </c>
      <c r="CS16" s="25"/>
      <c r="CT16" s="27" t="e">
        <f>CT13</f>
        <v>#REF!</v>
      </c>
      <c r="CU16" s="28" t="e">
        <f t="shared" si="35"/>
        <v>#REF!</v>
      </c>
      <c r="CV16" s="28" t="e">
        <f t="shared" si="36"/>
        <v>#REF!</v>
      </c>
      <c r="CW16" s="28" t="e">
        <f t="shared" si="37"/>
        <v>#REF!</v>
      </c>
      <c r="CX16" s="28" t="e">
        <f t="shared" si="38"/>
        <v>#REF!</v>
      </c>
      <c r="CY16" s="28" t="e">
        <f t="shared" si="39"/>
        <v>#REF!</v>
      </c>
      <c r="CZ16" s="28" t="e">
        <f t="shared" si="40"/>
        <v>#REF!</v>
      </c>
      <c r="DA16" s="25"/>
      <c r="DB16" s="27" t="e">
        <f>DB14</f>
        <v>#REF!</v>
      </c>
      <c r="DC16" s="28" t="e">
        <f t="shared" si="41"/>
        <v>#REF!</v>
      </c>
      <c r="DD16" s="28" t="e">
        <f t="shared" si="42"/>
        <v>#REF!</v>
      </c>
      <c r="DE16" s="28" t="e">
        <f t="shared" si="43"/>
        <v>#REF!</v>
      </c>
      <c r="DF16" s="28" t="e">
        <f t="shared" si="44"/>
        <v>#REF!</v>
      </c>
      <c r="DG16" s="28" t="e">
        <f t="shared" si="45"/>
        <v>#REF!</v>
      </c>
      <c r="DH16" s="28" t="e">
        <f t="shared" si="46"/>
        <v>#REF!</v>
      </c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</row>
    <row r="17" spans="1:130" s="10" customFormat="1" ht="24.95" customHeight="1" thickBot="1" x14ac:dyDescent="0.25">
      <c r="A17" s="124" t="s">
        <v>136</v>
      </c>
      <c r="B17" s="125">
        <v>1</v>
      </c>
      <c r="C17" s="124" t="s">
        <v>95</v>
      </c>
      <c r="D17" s="251" t="s">
        <v>252</v>
      </c>
      <c r="E17" s="126">
        <v>1</v>
      </c>
      <c r="F17" s="124" t="s">
        <v>113</v>
      </c>
      <c r="G17" s="124" t="s">
        <v>98</v>
      </c>
      <c r="H17" s="127" t="s">
        <v>273</v>
      </c>
      <c r="I17" s="128" t="s">
        <v>52</v>
      </c>
      <c r="J17" s="128" t="s">
        <v>53</v>
      </c>
      <c r="K17" s="128" t="s">
        <v>71</v>
      </c>
      <c r="L17" s="128" t="s">
        <v>54</v>
      </c>
      <c r="M17" s="135" t="s">
        <v>107</v>
      </c>
      <c r="N17" s="129">
        <v>35612</v>
      </c>
      <c r="O17" s="128" t="s">
        <v>57</v>
      </c>
      <c r="P17" s="131" t="s">
        <v>58</v>
      </c>
      <c r="Q17" s="131" t="s">
        <v>58</v>
      </c>
      <c r="R17" s="128" t="s">
        <v>7</v>
      </c>
      <c r="S17" s="128" t="s">
        <v>7</v>
      </c>
      <c r="T17" s="128" t="s">
        <v>59</v>
      </c>
      <c r="U17" s="128" t="s">
        <v>141</v>
      </c>
      <c r="V17" s="142">
        <v>18</v>
      </c>
      <c r="W17" s="218">
        <v>45</v>
      </c>
      <c r="X17" s="141">
        <f t="shared" si="56"/>
        <v>18</v>
      </c>
      <c r="Y17" s="232">
        <f t="shared" si="47"/>
        <v>13127.85</v>
      </c>
      <c r="Z17" s="132">
        <v>365.86</v>
      </c>
      <c r="AA17" s="128">
        <v>10</v>
      </c>
      <c r="AB17" s="133">
        <v>0</v>
      </c>
      <c r="AC17" s="134" t="s">
        <v>146</v>
      </c>
      <c r="AD17" s="123">
        <f t="shared" si="48"/>
        <v>8645.8799999999992</v>
      </c>
      <c r="AE17" s="121">
        <f t="shared" si="49"/>
        <v>2588.4</v>
      </c>
      <c r="AF17" s="121">
        <f t="shared" si="50"/>
        <v>2804.02</v>
      </c>
      <c r="AG17" s="122">
        <f t="shared" si="51"/>
        <v>14038.3</v>
      </c>
      <c r="AH17" s="121">
        <f t="shared" si="52"/>
        <v>5696.28</v>
      </c>
      <c r="AI17" s="121">
        <f t="shared" si="57"/>
        <v>13127.85</v>
      </c>
      <c r="AJ17" s="121">
        <f t="shared" si="53"/>
        <v>1375.32</v>
      </c>
      <c r="AK17" s="121">
        <f t="shared" si="0"/>
        <v>365.86</v>
      </c>
      <c r="AL17" s="122">
        <f t="shared" si="1"/>
        <v>20565.310000000001</v>
      </c>
      <c r="AM17" s="168">
        <f t="shared" si="2"/>
        <v>34603.61</v>
      </c>
      <c r="AN17" s="122">
        <f t="shared" si="3"/>
        <v>2883.63</v>
      </c>
      <c r="AO17" s="121">
        <f t="shared" si="4"/>
        <v>8166.44</v>
      </c>
      <c r="AP17" s="121">
        <f t="shared" si="5"/>
        <v>0</v>
      </c>
      <c r="AQ17" s="121">
        <f t="shared" si="6"/>
        <v>207.62</v>
      </c>
      <c r="AR17" s="121">
        <f t="shared" si="7"/>
        <v>0</v>
      </c>
      <c r="AS17" s="121">
        <f t="shared" si="54"/>
        <v>259.52999999999997</v>
      </c>
      <c r="AT17" s="121">
        <f t="shared" si="55"/>
        <v>0</v>
      </c>
      <c r="AU17" s="121">
        <f t="shared" si="8"/>
        <v>519.04999999999995</v>
      </c>
      <c r="AV17" s="168">
        <f t="shared" si="9"/>
        <v>9152.64</v>
      </c>
      <c r="AW17" s="122">
        <f t="shared" si="10"/>
        <v>43756.25</v>
      </c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28"/>
      <c r="BN17" s="27">
        <v>1</v>
      </c>
      <c r="BO17" s="28">
        <f t="shared" si="11"/>
        <v>14038.3</v>
      </c>
      <c r="BP17" s="28">
        <f t="shared" si="12"/>
        <v>20565.310000000001</v>
      </c>
      <c r="BQ17" s="28">
        <f t="shared" si="13"/>
        <v>0</v>
      </c>
      <c r="BR17" s="28">
        <f t="shared" si="14"/>
        <v>0</v>
      </c>
      <c r="BS17" s="28">
        <f t="shared" si="15"/>
        <v>9152.64</v>
      </c>
      <c r="BT17" s="28">
        <f t="shared" si="16"/>
        <v>0</v>
      </c>
      <c r="BV17" s="27" t="e">
        <f>BV16</f>
        <v>#REF!</v>
      </c>
      <c r="BW17" s="28" t="e">
        <f t="shared" si="17"/>
        <v>#REF!</v>
      </c>
      <c r="BX17" s="28" t="e">
        <f t="shared" si="18"/>
        <v>#REF!</v>
      </c>
      <c r="BY17" s="28" t="e">
        <f t="shared" si="19"/>
        <v>#REF!</v>
      </c>
      <c r="BZ17" s="28" t="e">
        <f t="shared" si="20"/>
        <v>#REF!</v>
      </c>
      <c r="CA17" s="28" t="e">
        <f t="shared" si="21"/>
        <v>#REF!</v>
      </c>
      <c r="CB17" s="28" t="e">
        <f t="shared" si="22"/>
        <v>#REF!</v>
      </c>
      <c r="CD17" s="27" t="e">
        <f>CD16</f>
        <v>#REF!</v>
      </c>
      <c r="CE17" s="28" t="e">
        <f t="shared" si="23"/>
        <v>#REF!</v>
      </c>
      <c r="CF17" s="28" t="e">
        <f t="shared" si="24"/>
        <v>#REF!</v>
      </c>
      <c r="CG17" s="28" t="e">
        <f t="shared" si="25"/>
        <v>#REF!</v>
      </c>
      <c r="CH17" s="28" t="e">
        <f t="shared" si="26"/>
        <v>#REF!</v>
      </c>
      <c r="CI17" s="28" t="e">
        <f t="shared" si="27"/>
        <v>#REF!</v>
      </c>
      <c r="CJ17" s="28" t="e">
        <f t="shared" si="28"/>
        <v>#REF!</v>
      </c>
      <c r="CL17" s="27" t="e">
        <f>CL16</f>
        <v>#REF!</v>
      </c>
      <c r="CM17" s="28" t="e">
        <f t="shared" si="29"/>
        <v>#REF!</v>
      </c>
      <c r="CN17" s="28" t="e">
        <f t="shared" si="30"/>
        <v>#REF!</v>
      </c>
      <c r="CO17" s="28" t="e">
        <f t="shared" si="31"/>
        <v>#REF!</v>
      </c>
      <c r="CP17" s="28" t="e">
        <f t="shared" si="32"/>
        <v>#REF!</v>
      </c>
      <c r="CQ17" s="28" t="e">
        <f t="shared" si="33"/>
        <v>#REF!</v>
      </c>
      <c r="CR17" s="28" t="e">
        <f t="shared" si="34"/>
        <v>#REF!</v>
      </c>
      <c r="CT17" s="27" t="e">
        <f>CT15</f>
        <v>#REF!</v>
      </c>
      <c r="CU17" s="28" t="e">
        <f t="shared" si="35"/>
        <v>#REF!</v>
      </c>
      <c r="CV17" s="28" t="e">
        <f t="shared" si="36"/>
        <v>#REF!</v>
      </c>
      <c r="CW17" s="28" t="e">
        <f t="shared" si="37"/>
        <v>#REF!</v>
      </c>
      <c r="CX17" s="28" t="e">
        <f t="shared" si="38"/>
        <v>#REF!</v>
      </c>
      <c r="CY17" s="28" t="e">
        <f t="shared" si="39"/>
        <v>#REF!</v>
      </c>
      <c r="CZ17" s="28" t="e">
        <f t="shared" si="40"/>
        <v>#REF!</v>
      </c>
      <c r="DB17" s="27" t="e">
        <f>DB16</f>
        <v>#REF!</v>
      </c>
      <c r="DC17" s="28" t="e">
        <f t="shared" si="41"/>
        <v>#REF!</v>
      </c>
      <c r="DD17" s="28" t="e">
        <f t="shared" si="42"/>
        <v>#REF!</v>
      </c>
      <c r="DE17" s="28" t="e">
        <f t="shared" si="43"/>
        <v>#REF!</v>
      </c>
      <c r="DF17" s="28" t="e">
        <f t="shared" si="44"/>
        <v>#REF!</v>
      </c>
      <c r="DG17" s="28" t="e">
        <f t="shared" si="45"/>
        <v>#REF!</v>
      </c>
      <c r="DH17" s="28" t="e">
        <f t="shared" si="46"/>
        <v>#REF!</v>
      </c>
    </row>
    <row r="18" spans="1:130" s="25" customFormat="1" ht="24.95" customHeight="1" thickBot="1" x14ac:dyDescent="0.25">
      <c r="A18" s="124" t="s">
        <v>215</v>
      </c>
      <c r="B18" s="125">
        <v>1</v>
      </c>
      <c r="C18" s="124" t="s">
        <v>95</v>
      </c>
      <c r="D18" s="251" t="s">
        <v>253</v>
      </c>
      <c r="E18" s="126">
        <v>1</v>
      </c>
      <c r="F18" s="124" t="s">
        <v>114</v>
      </c>
      <c r="G18" s="124" t="s">
        <v>98</v>
      </c>
      <c r="H18" s="127" t="s">
        <v>275</v>
      </c>
      <c r="I18" s="128" t="s">
        <v>52</v>
      </c>
      <c r="J18" s="128" t="s">
        <v>53</v>
      </c>
      <c r="K18" s="128" t="s">
        <v>71</v>
      </c>
      <c r="L18" s="128" t="s">
        <v>54</v>
      </c>
      <c r="M18" s="135" t="s">
        <v>110</v>
      </c>
      <c r="N18" s="129"/>
      <c r="O18" s="128" t="s">
        <v>57</v>
      </c>
      <c r="P18" s="131"/>
      <c r="Q18" s="131"/>
      <c r="R18" s="128" t="s">
        <v>7</v>
      </c>
      <c r="S18" s="128" t="s">
        <v>7</v>
      </c>
      <c r="T18" s="128" t="s">
        <v>59</v>
      </c>
      <c r="U18" s="128" t="s">
        <v>140</v>
      </c>
      <c r="V18" s="142">
        <v>20</v>
      </c>
      <c r="W18" s="151">
        <v>46</v>
      </c>
      <c r="X18" s="141">
        <f t="shared" si="56"/>
        <v>20</v>
      </c>
      <c r="Y18" s="232">
        <f t="shared" si="47"/>
        <v>13419.58</v>
      </c>
      <c r="Z18" s="132">
        <v>0</v>
      </c>
      <c r="AA18" s="128">
        <v>1</v>
      </c>
      <c r="AB18" s="133"/>
      <c r="AC18" s="134" t="s">
        <v>144</v>
      </c>
      <c r="AD18" s="123">
        <f t="shared" si="48"/>
        <v>10388.16</v>
      </c>
      <c r="AE18" s="121">
        <f t="shared" si="49"/>
        <v>380.16</v>
      </c>
      <c r="AF18" s="121">
        <f t="shared" si="50"/>
        <v>2608.44</v>
      </c>
      <c r="AG18" s="122">
        <f t="shared" si="51"/>
        <v>13376.76</v>
      </c>
      <c r="AH18" s="121">
        <f t="shared" si="52"/>
        <v>6343.92</v>
      </c>
      <c r="AI18" s="121">
        <f t="shared" si="57"/>
        <v>13419.58</v>
      </c>
      <c r="AJ18" s="121">
        <f t="shared" si="53"/>
        <v>1668.48</v>
      </c>
      <c r="AK18" s="121">
        <f t="shared" si="0"/>
        <v>0</v>
      </c>
      <c r="AL18" s="122">
        <f t="shared" si="1"/>
        <v>21431.98</v>
      </c>
      <c r="AM18" s="168">
        <f t="shared" si="2"/>
        <v>34808.74</v>
      </c>
      <c r="AN18" s="122">
        <f t="shared" si="3"/>
        <v>2900.73</v>
      </c>
      <c r="AO18" s="121">
        <f t="shared" si="4"/>
        <v>8214.8700000000008</v>
      </c>
      <c r="AP18" s="121"/>
      <c r="AQ18" s="121">
        <f t="shared" si="6"/>
        <v>208.85</v>
      </c>
      <c r="AR18" s="121"/>
      <c r="AS18" s="121">
        <f t="shared" si="54"/>
        <v>261.07</v>
      </c>
      <c r="AT18" s="121">
        <f t="shared" si="55"/>
        <v>0</v>
      </c>
      <c r="AU18" s="121">
        <f t="shared" si="8"/>
        <v>574.34</v>
      </c>
      <c r="AV18" s="168">
        <f t="shared" si="9"/>
        <v>9259.1299999999992</v>
      </c>
      <c r="AW18" s="122">
        <f t="shared" si="10"/>
        <v>44067.87</v>
      </c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28"/>
      <c r="BM18" s="10"/>
      <c r="BN18" s="27"/>
      <c r="BO18" s="28"/>
      <c r="BP18" s="28"/>
      <c r="BQ18" s="28"/>
      <c r="BR18" s="28"/>
      <c r="BS18" s="28"/>
      <c r="BT18" s="28"/>
      <c r="BU18" s="10"/>
      <c r="BV18" s="27"/>
      <c r="BW18" s="28"/>
      <c r="BX18" s="28"/>
      <c r="BY18" s="28"/>
      <c r="BZ18" s="28"/>
      <c r="CA18" s="28"/>
      <c r="CB18" s="28"/>
      <c r="CC18" s="10"/>
      <c r="CD18" s="27"/>
      <c r="CE18" s="28"/>
      <c r="CF18" s="28"/>
      <c r="CG18" s="28"/>
      <c r="CH18" s="28"/>
      <c r="CI18" s="28"/>
      <c r="CJ18" s="28"/>
      <c r="CK18" s="10"/>
      <c r="CL18" s="27"/>
      <c r="CM18" s="28"/>
      <c r="CN18" s="28"/>
      <c r="CO18" s="28"/>
      <c r="CP18" s="28"/>
      <c r="CQ18" s="28"/>
      <c r="CR18" s="28"/>
      <c r="CS18" s="10"/>
      <c r="CT18" s="27"/>
      <c r="CU18" s="28"/>
      <c r="CV18" s="28"/>
      <c r="CW18" s="28"/>
      <c r="CX18" s="28"/>
      <c r="CY18" s="28"/>
      <c r="CZ18" s="28"/>
      <c r="DA18" s="10"/>
      <c r="DB18" s="27"/>
      <c r="DC18" s="28"/>
      <c r="DD18" s="28"/>
      <c r="DE18" s="28"/>
      <c r="DF18" s="28"/>
      <c r="DG18" s="28"/>
      <c r="DH18" s="28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</row>
    <row r="19" spans="1:130" s="25" customFormat="1" ht="24.95" customHeight="1" thickBot="1" x14ac:dyDescent="0.25">
      <c r="A19" s="124" t="s">
        <v>255</v>
      </c>
      <c r="B19" s="125">
        <v>0</v>
      </c>
      <c r="C19" s="124" t="s">
        <v>95</v>
      </c>
      <c r="D19" s="250" t="s">
        <v>234</v>
      </c>
      <c r="E19" s="126">
        <v>2</v>
      </c>
      <c r="F19" s="124" t="s">
        <v>114</v>
      </c>
      <c r="G19" s="124" t="s">
        <v>98</v>
      </c>
      <c r="H19" s="127" t="s">
        <v>275</v>
      </c>
      <c r="I19" s="128" t="s">
        <v>52</v>
      </c>
      <c r="J19" s="128" t="s">
        <v>53</v>
      </c>
      <c r="K19" s="128" t="s">
        <v>72</v>
      </c>
      <c r="L19" s="128" t="s">
        <v>54</v>
      </c>
      <c r="M19" s="135" t="s">
        <v>110</v>
      </c>
      <c r="N19" s="129"/>
      <c r="O19" s="128" t="s">
        <v>57</v>
      </c>
      <c r="P19" s="131"/>
      <c r="Q19" s="131"/>
      <c r="R19" s="128" t="s">
        <v>66</v>
      </c>
      <c r="S19" s="128" t="s">
        <v>66</v>
      </c>
      <c r="T19" s="128" t="s">
        <v>59</v>
      </c>
      <c r="U19" s="128" t="s">
        <v>140</v>
      </c>
      <c r="V19" s="220">
        <v>20</v>
      </c>
      <c r="W19" s="221">
        <v>46</v>
      </c>
      <c r="X19" s="222">
        <f t="shared" ref="X19" si="58">V19</f>
        <v>20</v>
      </c>
      <c r="Y19" s="149">
        <f t="shared" ref="Y19" si="59">W19*valorpunto</f>
        <v>13419.58</v>
      </c>
      <c r="Z19" s="132">
        <v>0</v>
      </c>
      <c r="AA19" s="128"/>
      <c r="AB19" s="133"/>
      <c r="AC19" s="134" t="s">
        <v>144</v>
      </c>
      <c r="AD19" s="123">
        <f t="shared" si="48"/>
        <v>10388.16</v>
      </c>
      <c r="AE19" s="121">
        <f t="shared" si="49"/>
        <v>0</v>
      </c>
      <c r="AF19" s="121">
        <f t="shared" si="50"/>
        <v>2553.7399999999998</v>
      </c>
      <c r="AG19" s="122">
        <f t="shared" si="51"/>
        <v>0.01</v>
      </c>
      <c r="AH19" s="121">
        <f t="shared" si="52"/>
        <v>6343.92</v>
      </c>
      <c r="AI19" s="121">
        <f t="shared" si="57"/>
        <v>13419.58</v>
      </c>
      <c r="AJ19" s="121">
        <f t="shared" si="53"/>
        <v>1668.48</v>
      </c>
      <c r="AK19" s="121">
        <f t="shared" ref="AK19" si="60">IF(Z19&lt;&gt;"",Z19,0)</f>
        <v>0</v>
      </c>
      <c r="AL19" s="122">
        <f t="shared" si="1"/>
        <v>0</v>
      </c>
      <c r="AM19" s="122">
        <f t="shared" si="2"/>
        <v>0.01</v>
      </c>
      <c r="AN19" s="122">
        <f t="shared" ref="AN19" si="61">IF(AM19/12&gt;DATABASEMAXIMA,DATABASEMAXIMA,AM19/12)</f>
        <v>0</v>
      </c>
      <c r="AO19" s="121">
        <f t="shared" si="4"/>
        <v>0</v>
      </c>
      <c r="AP19" s="121"/>
      <c r="AQ19" s="121">
        <f t="shared" si="6"/>
        <v>0</v>
      </c>
      <c r="AR19" s="121"/>
      <c r="AS19" s="121">
        <f t="shared" si="54"/>
        <v>0</v>
      </c>
      <c r="AT19" s="121">
        <f t="shared" ref="AT19" si="62">IF(AN19=DATABASEMAXIMA,((AM19/12)-DATABASEMAXIMA)*SOLIDARIDAD,0)*12</f>
        <v>0</v>
      </c>
      <c r="AU19" s="121">
        <f t="shared" si="8"/>
        <v>0</v>
      </c>
      <c r="AV19" s="122">
        <f t="shared" si="9"/>
        <v>0</v>
      </c>
      <c r="AW19" s="122">
        <f t="shared" ref="AW19" si="63">AM19+AV19</f>
        <v>0.01</v>
      </c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28"/>
      <c r="BM19" s="10"/>
      <c r="BN19" s="27"/>
      <c r="BO19" s="28"/>
      <c r="BP19" s="28"/>
      <c r="BQ19" s="28"/>
      <c r="BR19" s="28"/>
      <c r="BS19" s="28"/>
      <c r="BT19" s="28"/>
      <c r="BU19" s="10"/>
      <c r="BV19" s="27"/>
      <c r="BW19" s="28"/>
      <c r="BX19" s="28"/>
      <c r="BY19" s="28"/>
      <c r="BZ19" s="28"/>
      <c r="CA19" s="28"/>
      <c r="CB19" s="28"/>
      <c r="CC19" s="10"/>
      <c r="CD19" s="27"/>
      <c r="CE19" s="28"/>
      <c r="CF19" s="28"/>
      <c r="CG19" s="28"/>
      <c r="CH19" s="28"/>
      <c r="CI19" s="28"/>
      <c r="CJ19" s="28"/>
      <c r="CK19" s="10"/>
      <c r="CL19" s="27"/>
      <c r="CM19" s="28"/>
      <c r="CN19" s="28"/>
      <c r="CO19" s="28"/>
      <c r="CP19" s="28"/>
      <c r="CQ19" s="28"/>
      <c r="CR19" s="28"/>
      <c r="CS19" s="10"/>
      <c r="CT19" s="27"/>
      <c r="CU19" s="28"/>
      <c r="CV19" s="28"/>
      <c r="CW19" s="28"/>
      <c r="CX19" s="28"/>
      <c r="CY19" s="28"/>
      <c r="CZ19" s="28"/>
      <c r="DA19" s="10"/>
      <c r="DB19" s="27"/>
      <c r="DC19" s="28"/>
      <c r="DD19" s="28"/>
      <c r="DE19" s="28"/>
      <c r="DF19" s="28"/>
      <c r="DG19" s="28"/>
      <c r="DH19" s="28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</row>
    <row r="20" spans="1:130" ht="21.75" customHeight="1" thickTop="1" thickBot="1" x14ac:dyDescent="0.3">
      <c r="A20" s="268" t="s">
        <v>92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120">
        <f>SUM(AD2:AD19)</f>
        <v>211173</v>
      </c>
      <c r="AE20" s="120">
        <f t="shared" ref="AE20:AW20" si="64">SUM(AE2:AE19)</f>
        <v>36197.64</v>
      </c>
      <c r="AF20" s="120">
        <f t="shared" si="64"/>
        <v>55659.1</v>
      </c>
      <c r="AG20" s="120">
        <f t="shared" si="64"/>
        <v>290087.84999999998</v>
      </c>
      <c r="AH20" s="120">
        <f t="shared" si="64"/>
        <v>148627.20000000001</v>
      </c>
      <c r="AI20" s="120">
        <f t="shared" si="64"/>
        <v>297267.03999999998</v>
      </c>
      <c r="AJ20" s="120">
        <f t="shared" si="64"/>
        <v>32649.48</v>
      </c>
      <c r="AK20" s="120">
        <f t="shared" si="64"/>
        <v>365.86</v>
      </c>
      <c r="AL20" s="120">
        <f t="shared" si="64"/>
        <v>457477.6</v>
      </c>
      <c r="AM20" s="120">
        <f t="shared" si="64"/>
        <v>747565.45</v>
      </c>
      <c r="AN20" s="120">
        <f t="shared" si="64"/>
        <v>61089.04</v>
      </c>
      <c r="AO20" s="120">
        <f t="shared" si="64"/>
        <v>173004.14</v>
      </c>
      <c r="AP20" s="120">
        <f t="shared" si="64"/>
        <v>13318.19</v>
      </c>
      <c r="AQ20" s="120">
        <f t="shared" si="64"/>
        <v>4398.3999999999996</v>
      </c>
      <c r="AR20" s="120">
        <f t="shared" si="64"/>
        <v>0</v>
      </c>
      <c r="AS20" s="120">
        <f t="shared" si="64"/>
        <v>5498.02</v>
      </c>
      <c r="AT20" s="120">
        <f t="shared" si="64"/>
        <v>120.89</v>
      </c>
      <c r="AU20" s="120">
        <f t="shared" si="64"/>
        <v>11668.81</v>
      </c>
      <c r="AV20" s="120">
        <f t="shared" si="64"/>
        <v>208008.45</v>
      </c>
      <c r="AW20" s="120">
        <f t="shared" si="64"/>
        <v>955573.9</v>
      </c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8"/>
      <c r="BN20" s="30" t="s">
        <v>151</v>
      </c>
      <c r="BO20" s="31">
        <f t="shared" ref="BO20:BT20" si="65">SUM(BO2:BO18)</f>
        <v>276711.08</v>
      </c>
      <c r="BP20" s="31">
        <f t="shared" si="65"/>
        <v>436045.62</v>
      </c>
      <c r="BQ20" s="31">
        <f t="shared" si="65"/>
        <v>0</v>
      </c>
      <c r="BR20" s="31">
        <f t="shared" si="65"/>
        <v>0</v>
      </c>
      <c r="BS20" s="31">
        <f t="shared" si="65"/>
        <v>198749.32</v>
      </c>
      <c r="BT20" s="31">
        <f t="shared" si="65"/>
        <v>0</v>
      </c>
      <c r="BV20" s="30" t="s">
        <v>151</v>
      </c>
      <c r="BW20" s="31" t="e">
        <f t="shared" ref="BW20:CB20" si="66">SUM(BW2:BW18)</f>
        <v>#REF!</v>
      </c>
      <c r="BX20" s="31" t="e">
        <f t="shared" si="66"/>
        <v>#REF!</v>
      </c>
      <c r="BY20" s="31" t="e">
        <f t="shared" si="66"/>
        <v>#REF!</v>
      </c>
      <c r="BZ20" s="31" t="e">
        <f t="shared" si="66"/>
        <v>#REF!</v>
      </c>
      <c r="CA20" s="31" t="e">
        <f t="shared" si="66"/>
        <v>#REF!</v>
      </c>
      <c r="CB20" s="31" t="e">
        <f t="shared" si="66"/>
        <v>#REF!</v>
      </c>
      <c r="CD20" s="30" t="s">
        <v>151</v>
      </c>
      <c r="CE20" s="31" t="e">
        <f>SUM(CE2:CE18)</f>
        <v>#REF!</v>
      </c>
      <c r="CF20" s="31" t="e">
        <f>SUM(CF6:CF18)</f>
        <v>#REF!</v>
      </c>
      <c r="CG20" s="31" t="e">
        <f>SUM(CG6:CG18)</f>
        <v>#REF!</v>
      </c>
      <c r="CH20" s="31" t="e">
        <f>SUM(CH6:CH18)</f>
        <v>#REF!</v>
      </c>
      <c r="CI20" s="31" t="e">
        <f>SUM(CI6:CI18)</f>
        <v>#REF!</v>
      </c>
      <c r="CJ20" s="31" t="e">
        <f>SUM(CJ6:CJ18)</f>
        <v>#REF!</v>
      </c>
      <c r="CL20" s="30" t="s">
        <v>151</v>
      </c>
      <c r="CM20" s="31" t="e">
        <f>SUM(CM2:CM18)</f>
        <v>#REF!</v>
      </c>
      <c r="CN20" s="31" t="e">
        <f>SUM(CN1:CN18)</f>
        <v>#REF!</v>
      </c>
      <c r="CO20" s="31" t="e">
        <f>SUM(CO1:CO18)</f>
        <v>#REF!</v>
      </c>
      <c r="CP20" s="31" t="e">
        <f>SUM(CP1:CP18)</f>
        <v>#REF!</v>
      </c>
      <c r="CQ20" s="31" t="e">
        <f>SUM(CQ1:CQ18)</f>
        <v>#REF!</v>
      </c>
      <c r="CR20" s="31" t="e">
        <f>SUM(CR1:CR18)</f>
        <v>#REF!</v>
      </c>
      <c r="CT20" s="30" t="s">
        <v>151</v>
      </c>
      <c r="CU20" s="31" t="e">
        <f>SUM(CU2:CU18)</f>
        <v>#REF!</v>
      </c>
      <c r="CV20" s="31" t="e">
        <f>SUM(CV6:CV18)</f>
        <v>#REF!</v>
      </c>
      <c r="CW20" s="31" t="e">
        <f>SUM(CW6:CW18)</f>
        <v>#REF!</v>
      </c>
      <c r="CX20" s="31" t="e">
        <f>SUM(CX6:CX18)</f>
        <v>#REF!</v>
      </c>
      <c r="CY20" s="31" t="e">
        <f>SUM(CY6:CY18)</f>
        <v>#REF!</v>
      </c>
      <c r="CZ20" s="31" t="e">
        <f>SUM(CZ6:CZ18)</f>
        <v>#REF!</v>
      </c>
      <c r="DB20" s="30" t="s">
        <v>151</v>
      </c>
      <c r="DC20" s="31" t="e">
        <f t="shared" ref="DC20:DH20" si="67">SUM(DC6:DC18)</f>
        <v>#REF!</v>
      </c>
      <c r="DD20" s="31" t="e">
        <f t="shared" si="67"/>
        <v>#REF!</v>
      </c>
      <c r="DE20" s="31" t="e">
        <f t="shared" si="67"/>
        <v>#REF!</v>
      </c>
      <c r="DF20" s="31" t="e">
        <f t="shared" si="67"/>
        <v>#REF!</v>
      </c>
      <c r="DG20" s="31" t="e">
        <f t="shared" si="67"/>
        <v>#REF!</v>
      </c>
      <c r="DH20" s="31" t="e">
        <f t="shared" si="67"/>
        <v>#REF!</v>
      </c>
    </row>
    <row r="21" spans="1:130" ht="12" customHeight="1" x14ac:dyDescent="0.2">
      <c r="Y21" s="233"/>
      <c r="BO21" s="4"/>
      <c r="BP21" s="4"/>
      <c r="BQ21" s="4"/>
      <c r="BR21" s="4"/>
      <c r="BS21" s="4"/>
      <c r="BT21" s="4"/>
      <c r="BW21" s="4"/>
      <c r="BX21" s="4"/>
      <c r="BY21" s="4"/>
      <c r="BZ21" s="4"/>
      <c r="CA21" s="4"/>
      <c r="CB21" s="4"/>
      <c r="CE21" s="4"/>
      <c r="CF21" s="4"/>
      <c r="CG21" s="4"/>
      <c r="CH21" s="4"/>
      <c r="CI21" s="4"/>
      <c r="CJ21" s="4"/>
      <c r="CM21" s="4"/>
      <c r="CN21" s="4"/>
      <c r="CO21" s="4"/>
      <c r="CP21" s="4"/>
      <c r="CQ21" s="4"/>
      <c r="CR21" s="4"/>
      <c r="CU21" s="4"/>
      <c r="CV21" s="4"/>
      <c r="CW21" s="4"/>
      <c r="CX21" s="4"/>
      <c r="CY21" s="4"/>
      <c r="CZ21" s="4"/>
      <c r="DC21" s="4"/>
      <c r="DD21" s="4"/>
      <c r="DE21" s="4"/>
      <c r="DF21" s="4"/>
      <c r="DG21" s="4"/>
      <c r="DH21" s="4"/>
    </row>
    <row r="22" spans="1:130" ht="12" customHeight="1" x14ac:dyDescent="0.2">
      <c r="Y22" s="234"/>
    </row>
    <row r="23" spans="1:130" ht="12" customHeight="1" x14ac:dyDescent="0.2">
      <c r="Y23" s="234"/>
    </row>
    <row r="24" spans="1:130" ht="12" customHeight="1" x14ac:dyDescent="0.2">
      <c r="Y24" s="234"/>
    </row>
    <row r="25" spans="1:130" ht="12" customHeight="1" x14ac:dyDescent="0.2">
      <c r="Y25" s="234"/>
    </row>
    <row r="26" spans="1:130" ht="12" customHeight="1" x14ac:dyDescent="0.2">
      <c r="Y26" s="234"/>
    </row>
    <row r="27" spans="1:130" ht="12" customHeight="1" x14ac:dyDescent="0.2">
      <c r="Y27" s="234"/>
    </row>
    <row r="28" spans="1:130" ht="12" customHeight="1" x14ac:dyDescent="0.2">
      <c r="Y28" s="235"/>
    </row>
    <row r="29" spans="1:130" ht="12" customHeight="1" x14ac:dyDescent="0.2">
      <c r="Y29" s="235"/>
    </row>
    <row r="30" spans="1:130" ht="12" customHeight="1" x14ac:dyDescent="0.2">
      <c r="Y30" s="235"/>
    </row>
    <row r="31" spans="1:130" ht="12" customHeight="1" x14ac:dyDescent="0.2">
      <c r="Y31" s="235"/>
    </row>
    <row r="32" spans="1:130" ht="12" customHeight="1" x14ac:dyDescent="0.2">
      <c r="Y32" s="235"/>
    </row>
    <row r="33" spans="25:25" ht="12" customHeight="1" x14ac:dyDescent="0.2">
      <c r="Y33" s="235"/>
    </row>
    <row r="34" spans="25:25" ht="12" customHeight="1" x14ac:dyDescent="0.2">
      <c r="Y34" s="235"/>
    </row>
    <row r="35" spans="25:25" ht="12" customHeight="1" x14ac:dyDescent="0.2">
      <c r="Y35" s="235"/>
    </row>
    <row r="36" spans="25:25" ht="12" customHeight="1" x14ac:dyDescent="0.2">
      <c r="Y36" s="235"/>
    </row>
    <row r="37" spans="25:25" ht="12" customHeight="1" x14ac:dyDescent="0.2">
      <c r="Y37" s="235"/>
    </row>
    <row r="38" spans="25:25" ht="12" customHeight="1" x14ac:dyDescent="0.2">
      <c r="Y38" s="235"/>
    </row>
    <row r="39" spans="25:25" ht="12" customHeight="1" x14ac:dyDescent="0.2">
      <c r="Y39" s="236"/>
    </row>
    <row r="40" spans="25:25" ht="12" customHeight="1" x14ac:dyDescent="0.2">
      <c r="Y40" s="235"/>
    </row>
    <row r="41" spans="25:25" ht="12" customHeight="1" x14ac:dyDescent="0.2">
      <c r="Y41" s="235"/>
    </row>
    <row r="42" spans="25:25" ht="12" customHeight="1" x14ac:dyDescent="0.2">
      <c r="Y42" s="235"/>
    </row>
    <row r="43" spans="25:25" ht="12" customHeight="1" x14ac:dyDescent="0.2">
      <c r="Y43" s="235"/>
    </row>
    <row r="44" spans="25:25" ht="12" customHeight="1" x14ac:dyDescent="0.2">
      <c r="Y44" s="235"/>
    </row>
    <row r="45" spans="25:25" ht="12" customHeight="1" x14ac:dyDescent="0.2">
      <c r="Y45" s="237"/>
    </row>
    <row r="46" spans="25:25" ht="12" customHeight="1" x14ac:dyDescent="0.2">
      <c r="Y46" s="237"/>
    </row>
    <row r="47" spans="25:25" ht="12" customHeight="1" x14ac:dyDescent="0.2">
      <c r="Y47" s="237"/>
    </row>
    <row r="48" spans="25:25" ht="12" customHeight="1" x14ac:dyDescent="0.2">
      <c r="Y48" s="237"/>
    </row>
    <row r="49" spans="25:25" ht="12" customHeight="1" x14ac:dyDescent="0.2">
      <c r="Y49" s="237"/>
    </row>
    <row r="50" spans="25:25" ht="12" customHeight="1" x14ac:dyDescent="0.2">
      <c r="Y50" s="238"/>
    </row>
    <row r="51" spans="25:25" ht="12" customHeight="1" x14ac:dyDescent="0.2">
      <c r="Y51" s="238"/>
    </row>
    <row r="52" spans="25:25" ht="12" customHeight="1" x14ac:dyDescent="0.2">
      <c r="Y52" s="238"/>
    </row>
    <row r="53" spans="25:25" ht="12" customHeight="1" x14ac:dyDescent="0.2">
      <c r="Y53" s="238"/>
    </row>
    <row r="54" spans="25:25" ht="12" customHeight="1" x14ac:dyDescent="0.2">
      <c r="Y54" s="238"/>
    </row>
    <row r="55" spans="25:25" ht="12" customHeight="1" x14ac:dyDescent="0.2">
      <c r="Y55" s="238"/>
    </row>
    <row r="56" spans="25:25" ht="12" customHeight="1" x14ac:dyDescent="0.2">
      <c r="Y56" s="238"/>
    </row>
    <row r="57" spans="25:25" ht="12" customHeight="1" x14ac:dyDescent="0.2">
      <c r="Y57" s="238"/>
    </row>
    <row r="58" spans="25:25" ht="12" customHeight="1" x14ac:dyDescent="0.2">
      <c r="Y58" s="238"/>
    </row>
    <row r="59" spans="25:25" ht="12" customHeight="1" x14ac:dyDescent="0.2">
      <c r="Y59" s="238"/>
    </row>
    <row r="60" spans="25:25" ht="12" customHeight="1" x14ac:dyDescent="0.2">
      <c r="Y60" s="238"/>
    </row>
    <row r="61" spans="25:25" ht="12" customHeight="1" x14ac:dyDescent="0.2">
      <c r="Y61" s="238"/>
    </row>
    <row r="62" spans="25:25" ht="12" customHeight="1" x14ac:dyDescent="0.2">
      <c r="Y62" s="237"/>
    </row>
    <row r="63" spans="25:25" ht="12" customHeight="1" x14ac:dyDescent="0.2">
      <c r="Y63" s="238"/>
    </row>
    <row r="64" spans="25:25" ht="12" customHeight="1" x14ac:dyDescent="0.2">
      <c r="Y64" s="238"/>
    </row>
    <row r="65" spans="25:25" ht="12" customHeight="1" x14ac:dyDescent="0.2">
      <c r="Y65" s="238"/>
    </row>
    <row r="66" spans="25:25" ht="12" customHeight="1" x14ac:dyDescent="0.2">
      <c r="Y66" s="238"/>
    </row>
    <row r="67" spans="25:25" ht="12" customHeight="1" x14ac:dyDescent="0.2">
      <c r="Y67" s="238"/>
    </row>
    <row r="68" spans="25:25" ht="12" customHeight="1" x14ac:dyDescent="0.2">
      <c r="Y68" s="238"/>
    </row>
    <row r="69" spans="25:25" ht="12" customHeight="1" x14ac:dyDescent="0.2">
      <c r="Y69" s="238"/>
    </row>
    <row r="70" spans="25:25" ht="12" customHeight="1" x14ac:dyDescent="0.2">
      <c r="Y70" s="238"/>
    </row>
    <row r="71" spans="25:25" ht="12" customHeight="1" x14ac:dyDescent="0.2">
      <c r="Y71" s="238"/>
    </row>
    <row r="72" spans="25:25" ht="12" customHeight="1" x14ac:dyDescent="0.2">
      <c r="Y72" s="238"/>
    </row>
    <row r="73" spans="25:25" ht="12" customHeight="1" x14ac:dyDescent="0.2">
      <c r="Y73" s="238"/>
    </row>
    <row r="74" spans="25:25" ht="12" customHeight="1" x14ac:dyDescent="0.2">
      <c r="Y74" s="238"/>
    </row>
    <row r="75" spans="25:25" ht="12" customHeight="1" x14ac:dyDescent="0.2">
      <c r="Y75" s="238"/>
    </row>
    <row r="76" spans="25:25" ht="12" customHeight="1" x14ac:dyDescent="0.2">
      <c r="Y76" s="238"/>
    </row>
    <row r="77" spans="25:25" ht="12" customHeight="1" x14ac:dyDescent="0.2">
      <c r="Y77" s="239"/>
    </row>
    <row r="78" spans="25:25" ht="12" customHeight="1" x14ac:dyDescent="0.2">
      <c r="Y78" s="238"/>
    </row>
    <row r="79" spans="25:25" ht="12" customHeight="1" x14ac:dyDescent="0.2">
      <c r="Y79" s="238"/>
    </row>
    <row r="80" spans="25:25" ht="12" customHeight="1" x14ac:dyDescent="0.2">
      <c r="Y80" s="238"/>
    </row>
    <row r="81" spans="25:25" ht="12" customHeight="1" x14ac:dyDescent="0.2">
      <c r="Y81" s="238"/>
    </row>
    <row r="82" spans="25:25" ht="12" customHeight="1" x14ac:dyDescent="0.2">
      <c r="Y82" s="238"/>
    </row>
    <row r="83" spans="25:25" ht="12" customHeight="1" x14ac:dyDescent="0.2">
      <c r="Y83" s="238"/>
    </row>
    <row r="84" spans="25:25" ht="12" customHeight="1" x14ac:dyDescent="0.2">
      <c r="Y84" s="238"/>
    </row>
    <row r="85" spans="25:25" ht="12" customHeight="1" x14ac:dyDescent="0.2">
      <c r="Y85" s="238"/>
    </row>
    <row r="86" spans="25:25" ht="12" customHeight="1" x14ac:dyDescent="0.2">
      <c r="Y86" s="238"/>
    </row>
    <row r="87" spans="25:25" ht="12" customHeight="1" x14ac:dyDescent="0.2">
      <c r="Y87" s="238"/>
    </row>
    <row r="88" spans="25:25" ht="12" customHeight="1" x14ac:dyDescent="0.2">
      <c r="Y88" s="238"/>
    </row>
    <row r="89" spans="25:25" ht="12" customHeight="1" x14ac:dyDescent="0.2">
      <c r="Y89" s="238"/>
    </row>
    <row r="90" spans="25:25" ht="12" customHeight="1" x14ac:dyDescent="0.2">
      <c r="Y90" s="238"/>
    </row>
    <row r="91" spans="25:25" ht="12" customHeight="1" x14ac:dyDescent="0.2">
      <c r="Y91" s="238"/>
    </row>
    <row r="92" spans="25:25" ht="12" customHeight="1" x14ac:dyDescent="0.2">
      <c r="Y92" s="238"/>
    </row>
    <row r="93" spans="25:25" ht="12" customHeight="1" x14ac:dyDescent="0.2">
      <c r="Y93" s="238"/>
    </row>
    <row r="94" spans="25:25" ht="12" customHeight="1" x14ac:dyDescent="0.2">
      <c r="Y94" s="238"/>
    </row>
    <row r="95" spans="25:25" ht="12" customHeight="1" x14ac:dyDescent="0.2">
      <c r="Y95" s="238"/>
    </row>
    <row r="96" spans="25:25" ht="12" customHeight="1" x14ac:dyDescent="0.2">
      <c r="Y96" s="238"/>
    </row>
    <row r="97" spans="25:25" ht="12" customHeight="1" x14ac:dyDescent="0.2">
      <c r="Y97" s="238"/>
    </row>
    <row r="98" spans="25:25" ht="12" customHeight="1" x14ac:dyDescent="0.2">
      <c r="Y98" s="238"/>
    </row>
    <row r="99" spans="25:25" ht="12" customHeight="1" x14ac:dyDescent="0.2">
      <c r="Y99" s="238"/>
    </row>
    <row r="100" spans="25:25" ht="12" customHeight="1" x14ac:dyDescent="0.2">
      <c r="Y100" s="238"/>
    </row>
    <row r="101" spans="25:25" ht="12" customHeight="1" x14ac:dyDescent="0.2">
      <c r="Y101" s="238"/>
    </row>
    <row r="102" spans="25:25" ht="12" customHeight="1" x14ac:dyDescent="0.2">
      <c r="Y102" s="238"/>
    </row>
    <row r="103" spans="25:25" ht="12" customHeight="1" x14ac:dyDescent="0.2">
      <c r="Y103" s="238"/>
    </row>
    <row r="104" spans="25:25" ht="12" customHeight="1" x14ac:dyDescent="0.2">
      <c r="Y104" s="238"/>
    </row>
    <row r="105" spans="25:25" ht="12" customHeight="1" x14ac:dyDescent="0.2">
      <c r="Y105" s="238"/>
    </row>
    <row r="106" spans="25:25" ht="12" customHeight="1" x14ac:dyDescent="0.2">
      <c r="Y106" s="238"/>
    </row>
    <row r="107" spans="25:25" ht="12" customHeight="1" x14ac:dyDescent="0.2">
      <c r="Y107" s="237"/>
    </row>
    <row r="108" spans="25:25" ht="12" customHeight="1" x14ac:dyDescent="0.2">
      <c r="Y108" s="237"/>
    </row>
    <row r="109" spans="25:25" ht="12" customHeight="1" x14ac:dyDescent="0.2">
      <c r="Y109" s="238"/>
    </row>
    <row r="110" spans="25:25" ht="12" customHeight="1" x14ac:dyDescent="0.2">
      <c r="Y110" s="237"/>
    </row>
    <row r="111" spans="25:25" ht="12" customHeight="1" x14ac:dyDescent="0.2">
      <c r="Y111" s="238"/>
    </row>
    <row r="112" spans="25:25" ht="12" customHeight="1" x14ac:dyDescent="0.2">
      <c r="Y112" s="238"/>
    </row>
    <row r="113" spans="25:25" ht="12" customHeight="1" x14ac:dyDescent="0.2">
      <c r="Y113" s="238"/>
    </row>
    <row r="114" spans="25:25" ht="12" customHeight="1" x14ac:dyDescent="0.2">
      <c r="Y114" s="238"/>
    </row>
    <row r="115" spans="25:25" ht="12" customHeight="1" x14ac:dyDescent="0.2">
      <c r="Y115" s="238"/>
    </row>
    <row r="116" spans="25:25" ht="12" customHeight="1" x14ac:dyDescent="0.2">
      <c r="Y116" s="238"/>
    </row>
    <row r="117" spans="25:25" ht="12" customHeight="1" x14ac:dyDescent="0.2">
      <c r="Y117" s="238"/>
    </row>
    <row r="118" spans="25:25" ht="12" customHeight="1" x14ac:dyDescent="0.2">
      <c r="Y118" s="238"/>
    </row>
    <row r="119" spans="25:25" ht="12" customHeight="1" x14ac:dyDescent="0.2">
      <c r="Y119" s="238"/>
    </row>
    <row r="120" spans="25:25" ht="12" customHeight="1" x14ac:dyDescent="0.2">
      <c r="Y120" s="238"/>
    </row>
    <row r="121" spans="25:25" ht="12" customHeight="1" x14ac:dyDescent="0.2">
      <c r="Y121" s="238"/>
    </row>
    <row r="122" spans="25:25" ht="12" customHeight="1" x14ac:dyDescent="0.2">
      <c r="Y122" s="238"/>
    </row>
    <row r="123" spans="25:25" ht="12" customHeight="1" x14ac:dyDescent="0.2">
      <c r="Y123" s="238"/>
    </row>
    <row r="124" spans="25:25" ht="12" customHeight="1" x14ac:dyDescent="0.2">
      <c r="Y124" s="238"/>
    </row>
    <row r="125" spans="25:25" ht="12" customHeight="1" x14ac:dyDescent="0.2">
      <c r="Y125" s="238"/>
    </row>
    <row r="126" spans="25:25" ht="12" customHeight="1" x14ac:dyDescent="0.2">
      <c r="Y126" s="238"/>
    </row>
    <row r="127" spans="25:25" ht="12" customHeight="1" x14ac:dyDescent="0.2">
      <c r="Y127" s="238"/>
    </row>
    <row r="128" spans="25:25" ht="12" customHeight="1" x14ac:dyDescent="0.2">
      <c r="Y128" s="238"/>
    </row>
    <row r="129" spans="25:25" ht="12" customHeight="1" x14ac:dyDescent="0.2">
      <c r="Y129" s="238"/>
    </row>
    <row r="130" spans="25:25" ht="12" customHeight="1" x14ac:dyDescent="0.2">
      <c r="Y130" s="238"/>
    </row>
    <row r="131" spans="25:25" ht="12" customHeight="1" x14ac:dyDescent="0.2">
      <c r="Y131" s="238"/>
    </row>
    <row r="132" spans="25:25" ht="12" customHeight="1" x14ac:dyDescent="0.2">
      <c r="Y132" s="238"/>
    </row>
    <row r="133" spans="25:25" ht="12" customHeight="1" x14ac:dyDescent="0.2">
      <c r="Y133" s="238"/>
    </row>
    <row r="134" spans="25:25" ht="12" customHeight="1" x14ac:dyDescent="0.2">
      <c r="Y134" s="238"/>
    </row>
    <row r="135" spans="25:25" ht="12" customHeight="1" x14ac:dyDescent="0.2">
      <c r="Y135" s="238"/>
    </row>
    <row r="136" spans="25:25" ht="12" customHeight="1" x14ac:dyDescent="0.2">
      <c r="Y136" s="238"/>
    </row>
    <row r="137" spans="25:25" ht="12" customHeight="1" x14ac:dyDescent="0.2">
      <c r="Y137" s="238"/>
    </row>
    <row r="138" spans="25:25" ht="12" customHeight="1" x14ac:dyDescent="0.2">
      <c r="Y138" s="238"/>
    </row>
    <row r="139" spans="25:25" ht="12" customHeight="1" x14ac:dyDescent="0.2">
      <c r="Y139" s="238"/>
    </row>
    <row r="140" spans="25:25" ht="12" customHeight="1" x14ac:dyDescent="0.2">
      <c r="Y140" s="238"/>
    </row>
    <row r="141" spans="25:25" ht="12" customHeight="1" x14ac:dyDescent="0.2">
      <c r="Y141" s="238"/>
    </row>
    <row r="142" spans="25:25" ht="12" customHeight="1" x14ac:dyDescent="0.2">
      <c r="Y142" s="238"/>
    </row>
    <row r="143" spans="25:25" ht="12" customHeight="1" x14ac:dyDescent="0.2">
      <c r="Y143" s="238"/>
    </row>
    <row r="144" spans="25:25" ht="12" customHeight="1" x14ac:dyDescent="0.2">
      <c r="Y144" s="238"/>
    </row>
    <row r="145" spans="25:25" ht="12" customHeight="1" x14ac:dyDescent="0.2">
      <c r="Y145" s="238"/>
    </row>
    <row r="146" spans="25:25" ht="12" customHeight="1" x14ac:dyDescent="0.2">
      <c r="Y146" s="238"/>
    </row>
    <row r="147" spans="25:25" ht="12" customHeight="1" x14ac:dyDescent="0.2">
      <c r="Y147" s="238"/>
    </row>
    <row r="148" spans="25:25" ht="12" customHeight="1" x14ac:dyDescent="0.2">
      <c r="Y148" s="238"/>
    </row>
    <row r="149" spans="25:25" ht="12" customHeight="1" x14ac:dyDescent="0.2">
      <c r="Y149" s="238"/>
    </row>
    <row r="150" spans="25:25" ht="12" customHeight="1" x14ac:dyDescent="0.2">
      <c r="Y150" s="238"/>
    </row>
    <row r="151" spans="25:25" ht="12" customHeight="1" x14ac:dyDescent="0.2">
      <c r="Y151" s="238"/>
    </row>
    <row r="152" spans="25:25" ht="12" customHeight="1" x14ac:dyDescent="0.2">
      <c r="Y152" s="238"/>
    </row>
    <row r="153" spans="25:25" ht="12" customHeight="1" x14ac:dyDescent="0.2">
      <c r="Y153" s="238"/>
    </row>
    <row r="154" spans="25:25" ht="12" customHeight="1" x14ac:dyDescent="0.2">
      <c r="Y154" s="238"/>
    </row>
    <row r="155" spans="25:25" ht="12" customHeight="1" x14ac:dyDescent="0.2">
      <c r="Y155" s="238"/>
    </row>
    <row r="156" spans="25:25" ht="12" customHeight="1" x14ac:dyDescent="0.2">
      <c r="Y156" s="238"/>
    </row>
    <row r="157" spans="25:25" ht="12" customHeight="1" x14ac:dyDescent="0.2">
      <c r="Y157" s="238"/>
    </row>
    <row r="158" spans="25:25" ht="12" customHeight="1" x14ac:dyDescent="0.2">
      <c r="Y158" s="238"/>
    </row>
    <row r="159" spans="25:25" ht="12" customHeight="1" x14ac:dyDescent="0.2">
      <c r="Y159" s="238"/>
    </row>
    <row r="160" spans="25:25" ht="12" customHeight="1" x14ac:dyDescent="0.2">
      <c r="Y160" s="238"/>
    </row>
    <row r="161" spans="25:25" ht="12" customHeight="1" x14ac:dyDescent="0.2">
      <c r="Y161" s="238"/>
    </row>
    <row r="162" spans="25:25" ht="12" customHeight="1" x14ac:dyDescent="0.2">
      <c r="Y162" s="238"/>
    </row>
    <row r="163" spans="25:25" ht="12" customHeight="1" x14ac:dyDescent="0.2">
      <c r="Y163" s="238"/>
    </row>
    <row r="164" spans="25:25" ht="12" customHeight="1" x14ac:dyDescent="0.2">
      <c r="Y164" s="238"/>
    </row>
    <row r="165" spans="25:25" ht="12" customHeight="1" x14ac:dyDescent="0.2">
      <c r="Y165" s="238"/>
    </row>
    <row r="166" spans="25:25" ht="12" customHeight="1" x14ac:dyDescent="0.2">
      <c r="Y166" s="238"/>
    </row>
    <row r="167" spans="25:25" ht="12" customHeight="1" x14ac:dyDescent="0.2">
      <c r="Y167" s="238"/>
    </row>
    <row r="168" spans="25:25" ht="12" customHeight="1" x14ac:dyDescent="0.2">
      <c r="Y168" s="238"/>
    </row>
    <row r="169" spans="25:25" ht="12" customHeight="1" thickBot="1" x14ac:dyDescent="0.25">
      <c r="Y169" s="240"/>
    </row>
    <row r="171" spans="25:25" ht="12" customHeight="1" x14ac:dyDescent="0.2">
      <c r="Y171" s="241"/>
    </row>
    <row r="172" spans="25:25" ht="12" customHeight="1" x14ac:dyDescent="0.2">
      <c r="Y172" s="241"/>
    </row>
    <row r="173" spans="25:25" ht="12" customHeight="1" x14ac:dyDescent="0.2">
      <c r="Y173" s="241"/>
    </row>
  </sheetData>
  <autoFilter ref="A1:DZ20" xr:uid="{00000000-0009-0000-0000-000000000000}"/>
  <sortState xmlns:xlrd2="http://schemas.microsoft.com/office/spreadsheetml/2017/richdata2" ref="A2:DH203">
    <sortCondition ref="A2:A203"/>
  </sortState>
  <mergeCells count="1">
    <mergeCell ref="A20:AC20"/>
  </mergeCells>
  <conditionalFormatting sqref="B2:B19">
    <cfRule type="cellIs" dxfId="7" priority="13" stopIfTrue="1" operator="lessThan">
      <formula>1</formula>
    </cfRule>
  </conditionalFormatting>
  <conditionalFormatting sqref="V3:V19 AD4:AT19 Y32:Y34">
    <cfRule type="cellIs" dxfId="6" priority="1" stopIfTrue="1" operator="equal">
      <formula>0</formula>
    </cfRule>
  </conditionalFormatting>
  <conditionalFormatting sqref="AD20:BK20">
    <cfRule type="cellIs" dxfId="5" priority="22" stopIfTrue="1" operator="equal">
      <formula>0</formula>
    </cfRule>
  </conditionalFormatting>
  <conditionalFormatting sqref="AD1:BL3 AU4:BL12 AU13:BK19 BL13:BL20 AD21:BL65509">
    <cfRule type="cellIs" dxfId="4" priority="21" stopIfTrue="1" operator="equal">
      <formula>0</formula>
    </cfRule>
  </conditionalFormatting>
  <printOptions horizontalCentered="1" gridLines="1"/>
  <pageMargins left="0.196850393700787" right="0.27559055118110198" top="0.35433070866141703" bottom="0.31496062992126" header="0.23622047244094499" footer="0.196850393700787"/>
  <pageSetup paperSize="9" scale="23" fitToHeight="0" orientation="landscape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B1:W102"/>
  <sheetViews>
    <sheetView showGridLines="0" tabSelected="1" workbookViewId="0">
      <selection sqref="A1:XFD1"/>
    </sheetView>
  </sheetViews>
  <sheetFormatPr baseColWidth="10" defaultColWidth="13.33203125" defaultRowHeight="12" customHeight="1" x14ac:dyDescent="0.2"/>
  <cols>
    <col min="1" max="1" width="4.6640625" style="2" customWidth="1"/>
    <col min="2" max="2" width="12.1640625" style="15" customWidth="1"/>
    <col min="3" max="3" width="8" style="15" customWidth="1"/>
    <col min="4" max="4" width="15.33203125" style="6" customWidth="1"/>
    <col min="5" max="5" width="18.83203125" style="6" customWidth="1"/>
    <col min="6" max="6" width="17.83203125" style="6" customWidth="1"/>
    <col min="7" max="7" width="51.6640625" style="9" customWidth="1"/>
    <col min="8" max="8" width="6.33203125" style="7" customWidth="1"/>
    <col min="9" max="9" width="8" style="7" customWidth="1"/>
    <col min="10" max="10" width="11.1640625" style="7" customWidth="1"/>
    <col min="11" max="11" width="10.83203125" style="7" customWidth="1"/>
    <col min="12" max="12" width="14.33203125" style="7" customWidth="1"/>
    <col min="13" max="13" width="11.83203125" style="7" customWidth="1"/>
    <col min="14" max="14" width="11.5" style="2" customWidth="1"/>
    <col min="15" max="15" width="11.83203125" style="2" customWidth="1"/>
    <col min="16" max="16" width="8" style="2" customWidth="1"/>
    <col min="17" max="17" width="24.1640625" style="2" customWidth="1"/>
    <col min="18" max="18" width="13.5" style="7" customWidth="1"/>
    <col min="19" max="19" width="13.83203125" style="7" customWidth="1"/>
    <col min="20" max="20" width="9.6640625" style="8" customWidth="1"/>
    <col min="21" max="21" width="19.83203125" style="7" customWidth="1"/>
    <col min="22" max="22" width="12.6640625" style="2" customWidth="1"/>
    <col min="23" max="44" width="11.33203125" style="2" customWidth="1"/>
    <col min="45" max="16384" width="13.33203125" style="2"/>
  </cols>
  <sheetData>
    <row r="1" spans="2:23" ht="62.25" customHeight="1" x14ac:dyDescent="0.2"/>
    <row r="2" spans="2:23" ht="18" customHeight="1" thickBot="1" x14ac:dyDescent="0.35">
      <c r="B2" s="257" t="s">
        <v>265</v>
      </c>
      <c r="C2" s="257"/>
      <c r="D2" s="257"/>
      <c r="E2" s="257"/>
    </row>
    <row r="3" spans="2:23" ht="12" customHeight="1" thickBot="1" x14ac:dyDescent="0.25">
      <c r="B3" s="258" t="s">
        <v>60</v>
      </c>
      <c r="C3" s="262" t="s">
        <v>264</v>
      </c>
      <c r="D3" s="260" t="s">
        <v>33</v>
      </c>
      <c r="E3" s="258" t="s">
        <v>34</v>
      </c>
      <c r="F3" s="258" t="s">
        <v>35</v>
      </c>
      <c r="G3" s="261" t="s">
        <v>45</v>
      </c>
      <c r="H3" s="259" t="s">
        <v>32</v>
      </c>
      <c r="I3" s="267" t="s">
        <v>46</v>
      </c>
      <c r="J3" s="267"/>
      <c r="K3" s="267"/>
      <c r="L3" s="267"/>
      <c r="M3" s="267" t="s">
        <v>51</v>
      </c>
      <c r="N3" s="267"/>
      <c r="O3" s="267"/>
      <c r="P3" s="267"/>
      <c r="Q3" s="267"/>
      <c r="R3" s="267"/>
      <c r="S3" s="267"/>
      <c r="T3" s="265" t="s">
        <v>37</v>
      </c>
      <c r="U3" s="261" t="s">
        <v>115</v>
      </c>
    </row>
    <row r="4" spans="2:23" ht="12" customHeight="1" thickBot="1" x14ac:dyDescent="0.25">
      <c r="B4" s="258"/>
      <c r="C4" s="263"/>
      <c r="D4" s="260"/>
      <c r="E4" s="258"/>
      <c r="F4" s="258"/>
      <c r="G4" s="261"/>
      <c r="H4" s="259"/>
      <c r="I4" s="261" t="s">
        <v>40</v>
      </c>
      <c r="J4" s="261" t="s">
        <v>236</v>
      </c>
      <c r="K4" s="261" t="s">
        <v>230</v>
      </c>
      <c r="L4" s="261" t="s">
        <v>41</v>
      </c>
      <c r="M4" s="261" t="s">
        <v>42</v>
      </c>
      <c r="N4" s="261" t="s">
        <v>43</v>
      </c>
      <c r="O4" s="261" t="s">
        <v>36</v>
      </c>
      <c r="P4" s="267" t="s">
        <v>50</v>
      </c>
      <c r="Q4" s="267"/>
      <c r="R4" s="267" t="s">
        <v>49</v>
      </c>
      <c r="S4" s="267"/>
      <c r="T4" s="266"/>
      <c r="U4" s="261"/>
    </row>
    <row r="5" spans="2:23" s="5" customFormat="1" ht="36" customHeight="1" thickBot="1" x14ac:dyDescent="0.25">
      <c r="B5" s="258"/>
      <c r="C5" s="264"/>
      <c r="D5" s="260"/>
      <c r="E5" s="258"/>
      <c r="F5" s="258"/>
      <c r="G5" s="261"/>
      <c r="H5" s="259"/>
      <c r="I5" s="261"/>
      <c r="J5" s="261"/>
      <c r="K5" s="261"/>
      <c r="L5" s="261"/>
      <c r="M5" s="261"/>
      <c r="N5" s="261"/>
      <c r="O5" s="261"/>
      <c r="P5" s="1" t="s">
        <v>12</v>
      </c>
      <c r="Q5" s="1" t="s">
        <v>47</v>
      </c>
      <c r="R5" s="1" t="s">
        <v>39</v>
      </c>
      <c r="S5" s="248" t="s">
        <v>38</v>
      </c>
      <c r="T5" s="266"/>
      <c r="U5" s="261"/>
    </row>
    <row r="6" spans="2:23" s="10" customFormat="1" ht="28.5" customHeight="1" thickBot="1" x14ac:dyDescent="0.25">
      <c r="B6" s="243" t="str">
        <f>IF('ENTRADA-DATOS'!A2&lt;&gt;"",'ENTRADA-DATOS'!A2,"")</f>
        <v>GMU-E-01</v>
      </c>
      <c r="C6" s="256">
        <v>1</v>
      </c>
      <c r="D6" s="244" t="str">
        <f>IF('ENTRADA-DATOS'!C2&lt;&gt;"",'ENTRADA-DATOS'!C2,"")</f>
        <v>G.M. URBANISMO</v>
      </c>
      <c r="E6" s="244" t="str">
        <f>IF('ENTRADA-DATOS'!F2&lt;&gt;"",'ENTRADA-DATOS'!F2,"")</f>
        <v>SERVICIOS GENERALES</v>
      </c>
      <c r="F6" s="244" t="str">
        <f>IF('ENTRADA-DATOS'!G2&lt;&gt;"",'ENTRADA-DATOS'!G2,"")</f>
        <v>SIN ESPECIFICAR</v>
      </c>
      <c r="G6" s="255" t="str">
        <f>IF('ENTRADA-DATOS'!H2&lt;&gt;"",'ENTRADA-DATOS'!H2,"")</f>
        <v>GERENTE - Alta Dirección</v>
      </c>
      <c r="H6" s="245" t="str">
        <f>IF('ENTRADA-DATOS'!I2&lt;&gt;"",'ENTRADA-DATOS'!I2,"")</f>
        <v>S</v>
      </c>
      <c r="I6" s="246" t="str">
        <f>'ENTRADA-DATOS'!V2</f>
        <v>----</v>
      </c>
      <c r="J6" s="247">
        <f>'ENTRADA-DATOS'!AK2</f>
        <v>0</v>
      </c>
      <c r="K6" s="247">
        <f>'ENTRADA-DATOS'!W2</f>
        <v>0</v>
      </c>
      <c r="L6" s="247">
        <f>'ENTRADA-DATOS'!Y2</f>
        <v>0</v>
      </c>
      <c r="M6" s="247" t="str">
        <f>IF('ENTRADA-DATOS'!J2&lt;&gt;"",'ENTRADA-DATOS'!J2,"")</f>
        <v>L</v>
      </c>
      <c r="N6" s="247" t="str">
        <f>IF('ENTRADA-DATOS'!O2&lt;&gt;"",'ENTRADA-DATOS'!O2,"")</f>
        <v>IND</v>
      </c>
      <c r="O6" s="247" t="str">
        <f>IF('ENTRADA-DATOS'!L2&lt;&gt;"",'ENTRADA-DATOS'!L2,"")</f>
        <v>LD</v>
      </c>
      <c r="P6" s="247" t="str">
        <f>IF('ENTRADA-DATOS'!U2&lt;&gt;"",'ENTRADA-DATOS'!U2,"")</f>
        <v>A1</v>
      </c>
      <c r="Q6" s="247" t="str">
        <f>IF('ENTRADA-DATOS'!M2&lt;&gt;"",'ENTRADA-DATOS'!M2,"")</f>
        <v>A/GENERAL</v>
      </c>
      <c r="R6" s="247" t="str">
        <f>IF('ENTRADA-DATOS'!P2&lt;&gt;"",'ENTRADA-DATOS'!P2,"")</f>
        <v>--------</v>
      </c>
      <c r="S6" s="247" t="str">
        <f>IF('ENTRADA-DATOS'!Q2&lt;&gt;"",'ENTRADA-DATOS'!Q2,"")</f>
        <v>SI</v>
      </c>
      <c r="T6" s="247" t="str">
        <f>IF('ENTRADA-DATOS'!R2&lt;&gt;"",'ENTRADA-DATOS'!R2,"")</f>
        <v>V</v>
      </c>
      <c r="U6" s="247" t="str">
        <f>IF('ENTRADA-DATOS'!T2&lt;&gt;"",'ENTRADA-DATOS'!T2,"")</f>
        <v xml:space="preserve">Ninguna </v>
      </c>
    </row>
    <row r="7" spans="2:23" s="10" customFormat="1" ht="28.5" customHeight="1" thickBot="1" x14ac:dyDescent="0.25">
      <c r="B7" s="243" t="str">
        <f>IF('ENTRADA-DATOS'!A3&lt;&gt;"",'ENTRADA-DATOS'!A3,"")</f>
        <v>GMU-F-01</v>
      </c>
      <c r="C7" s="256">
        <v>1</v>
      </c>
      <c r="D7" s="244" t="str">
        <f>IF('ENTRADA-DATOS'!C3&lt;&gt;"",'ENTRADA-DATOS'!C3,"")</f>
        <v>G.M. URBANISMO</v>
      </c>
      <c r="E7" s="244" t="str">
        <f>IF('ENTRADA-DATOS'!F3&lt;&gt;"",'ENTRADA-DATOS'!F3,"")</f>
        <v>SERVICIOS GENERALES</v>
      </c>
      <c r="F7" s="244" t="str">
        <f>IF('ENTRADA-DATOS'!G3&lt;&gt;"",'ENTRADA-DATOS'!G3,"")</f>
        <v>SIN ESPECIFICAR</v>
      </c>
      <c r="G7" s="255" t="str">
        <f>IF('ENTRADA-DATOS'!H3&lt;&gt;"",'ENTRADA-DATOS'!H3,"")</f>
        <v>Jefe/a de Sección de Licencias y Disciplina Urbanística.- Funciones previstas en la ficha descriptiva de puestos de trabajo</v>
      </c>
      <c r="H7" s="245" t="str">
        <f>IF('ENTRADA-DATOS'!I3&lt;&gt;"",'ENTRADA-DATOS'!I3,"")</f>
        <v>NS</v>
      </c>
      <c r="I7" s="246">
        <f>'ENTRADA-DATOS'!V3</f>
        <v>29</v>
      </c>
      <c r="J7" s="247">
        <f>'ENTRADA-DATOS'!AK3</f>
        <v>0</v>
      </c>
      <c r="K7" s="247">
        <f>'ENTRADA-DATOS'!W3</f>
        <v>100.38</v>
      </c>
      <c r="L7" s="247">
        <f>K7*303.5</f>
        <v>30465.33</v>
      </c>
      <c r="M7" s="247" t="str">
        <f>IF('ENTRADA-DATOS'!J3&lt;&gt;"",'ENTRADA-DATOS'!J3,"")</f>
        <v>F</v>
      </c>
      <c r="N7" s="247" t="str">
        <f>IF('ENTRADA-DATOS'!O3&lt;&gt;"",'ENTRADA-DATOS'!O3,"")</f>
        <v>L</v>
      </c>
      <c r="O7" s="247" t="str">
        <f>IF('ENTRADA-DATOS'!L3&lt;&gt;"",'ENTRADA-DATOS'!L3,"")</f>
        <v>CM</v>
      </c>
      <c r="P7" s="247" t="str">
        <f>IF('ENTRADA-DATOS'!U3&lt;&gt;"",'ENTRADA-DATOS'!U3,"")</f>
        <v>A1</v>
      </c>
      <c r="Q7" s="247" t="str">
        <f>IF('ENTRADA-DATOS'!M3&lt;&gt;"",'ENTRADA-DATOS'!M3,"")</f>
        <v>A/GENERAL
TÉCNICA</v>
      </c>
      <c r="R7" s="247" t="str">
        <f>IF('ENTRADA-DATOS'!P3&lt;&gt;"",'ENTRADA-DATOS'!P3,"")</f>
        <v>--------</v>
      </c>
      <c r="S7" s="247" t="str">
        <f>IF('ENTRADA-DATOS'!Q3&lt;&gt;"",'ENTRADA-DATOS'!Q3,"")</f>
        <v>-------</v>
      </c>
      <c r="T7" s="247" t="str">
        <f>IF('ENTRADA-DATOS'!R3&lt;&gt;"",'ENTRADA-DATOS'!R3,"")</f>
        <v>C</v>
      </c>
      <c r="U7" s="247" t="str">
        <f>IF('ENTRADA-DATOS'!T3&lt;&gt;"",'ENTRADA-DATOS'!T3,"")</f>
        <v xml:space="preserve">Ninguna </v>
      </c>
      <c r="W7" s="28"/>
    </row>
    <row r="8" spans="2:23" s="10" customFormat="1" ht="28.5" customHeight="1" thickBot="1" x14ac:dyDescent="0.25">
      <c r="B8" s="243" t="str">
        <f>IF('ENTRADA-DATOS'!A4&lt;&gt;"",'ENTRADA-DATOS'!A4,"")</f>
        <v>GMU-F-02</v>
      </c>
      <c r="C8" s="256">
        <v>1</v>
      </c>
      <c r="D8" s="244" t="str">
        <f>IF('ENTRADA-DATOS'!C4&lt;&gt;"",'ENTRADA-DATOS'!C4,"")</f>
        <v>G.M. URBANISMO</v>
      </c>
      <c r="E8" s="244" t="str">
        <f>IF('ENTRADA-DATOS'!F4&lt;&gt;"",'ENTRADA-DATOS'!F4,"")</f>
        <v>SERVICIOS GENERALES</v>
      </c>
      <c r="F8" s="244" t="str">
        <f>IF('ENTRADA-DATOS'!G4&lt;&gt;"",'ENTRADA-DATOS'!G4,"")</f>
        <v>SIN ESPECIFICAR</v>
      </c>
      <c r="G8" s="255" t="str">
        <f>IF('ENTRADA-DATOS'!H4&lt;&gt;"",'ENTRADA-DATOS'!H4,"")</f>
        <v>Jefe/a de Sección de Planeamiento y Gestión Urbanística.- Funciones previstas en la ficha descriptiva de puestos de trabajo</v>
      </c>
      <c r="H8" s="245" t="str">
        <f>IF('ENTRADA-DATOS'!I4&lt;&gt;"",'ENTRADA-DATOS'!I4,"")</f>
        <v>NS</v>
      </c>
      <c r="I8" s="246">
        <f>'ENTRADA-DATOS'!V4</f>
        <v>29</v>
      </c>
      <c r="J8" s="247">
        <f>'ENTRADA-DATOS'!AK4</f>
        <v>0</v>
      </c>
      <c r="K8" s="247">
        <f>'ENTRADA-DATOS'!W4</f>
        <v>95.6</v>
      </c>
      <c r="L8" s="247">
        <f t="shared" ref="L8:L23" si="0">K8*303.5</f>
        <v>29014.6</v>
      </c>
      <c r="M8" s="247" t="str">
        <f>IF('ENTRADA-DATOS'!J4&lt;&gt;"",'ENTRADA-DATOS'!J4,"")</f>
        <v>F</v>
      </c>
      <c r="N8" s="247" t="str">
        <f>IF('ENTRADA-DATOS'!O4&lt;&gt;"",'ENTRADA-DATOS'!O4,"")</f>
        <v>L</v>
      </c>
      <c r="O8" s="247" t="str">
        <f>IF('ENTRADA-DATOS'!L4&lt;&gt;"",'ENTRADA-DATOS'!L4,"")</f>
        <v>CM</v>
      </c>
      <c r="P8" s="247" t="str">
        <f>IF('ENTRADA-DATOS'!U4&lt;&gt;"",'ENTRADA-DATOS'!U4,"")</f>
        <v>A1</v>
      </c>
      <c r="Q8" s="247" t="str">
        <f>IF('ENTRADA-DATOS'!M4&lt;&gt;"",'ENTRADA-DATOS'!M4,"")</f>
        <v xml:space="preserve"> A/ ESPECIAL TÉCNICA</v>
      </c>
      <c r="R8" s="247" t="str">
        <f>IF('ENTRADA-DATOS'!P4&lt;&gt;"",'ENTRADA-DATOS'!P4,"")</f>
        <v>Arquitecto</v>
      </c>
      <c r="S8" s="247" t="str">
        <f>IF('ENTRADA-DATOS'!Q4&lt;&gt;"",'ENTRADA-DATOS'!Q4,"")</f>
        <v>--------</v>
      </c>
      <c r="T8" s="247" t="str">
        <f>IF('ENTRADA-DATOS'!R4&lt;&gt;"",'ENTRADA-DATOS'!R4,"")</f>
        <v>C</v>
      </c>
      <c r="U8" s="247" t="str">
        <f>IF('ENTRADA-DATOS'!T4&lt;&gt;"",'ENTRADA-DATOS'!T4,"")</f>
        <v xml:space="preserve">Ninguna </v>
      </c>
      <c r="W8" s="28"/>
    </row>
    <row r="9" spans="2:23" s="10" customFormat="1" ht="28.5" customHeight="1" thickBot="1" x14ac:dyDescent="0.25">
      <c r="B9" s="243" t="str">
        <f>IF('ENTRADA-DATOS'!A5&lt;&gt;"",'ENTRADA-DATOS'!A5,"")</f>
        <v>GMU-F-03</v>
      </c>
      <c r="C9" s="256">
        <v>1</v>
      </c>
      <c r="D9" s="244" t="str">
        <f>IF('ENTRADA-DATOS'!C5&lt;&gt;"",'ENTRADA-DATOS'!C5,"")</f>
        <v>G.M. URBANISMO</v>
      </c>
      <c r="E9" s="244" t="str">
        <f>IF('ENTRADA-DATOS'!F5&lt;&gt;"",'ENTRADA-DATOS'!F5,"")</f>
        <v>SERVICIOS GENERALES</v>
      </c>
      <c r="F9" s="244" t="str">
        <f>IF('ENTRADA-DATOS'!G5&lt;&gt;"",'ENTRADA-DATOS'!G5,"")</f>
        <v>SIN ESPECIFICAR</v>
      </c>
      <c r="G9" s="255" t="str">
        <f>IF('ENTRADA-DATOS'!H5&lt;&gt;"",'ENTRADA-DATOS'!H5,"")</f>
        <v>Técnico/A.- Funciones previstas en la ficha descriptiva de puestos de trabajo</v>
      </c>
      <c r="H9" s="245" t="str">
        <f>IF('ENTRADA-DATOS'!I5&lt;&gt;"",'ENTRADA-DATOS'!I5,"")</f>
        <v>NS</v>
      </c>
      <c r="I9" s="246">
        <f>'ENTRADA-DATOS'!V5</f>
        <v>26</v>
      </c>
      <c r="J9" s="247">
        <f>'ENTRADA-DATOS'!AK5</f>
        <v>0</v>
      </c>
      <c r="K9" s="247">
        <f>'ENTRADA-DATOS'!W5</f>
        <v>59</v>
      </c>
      <c r="L9" s="247">
        <f t="shared" si="0"/>
        <v>17906.5</v>
      </c>
      <c r="M9" s="247" t="str">
        <f>IF('ENTRADA-DATOS'!J5&lt;&gt;"",'ENTRADA-DATOS'!J5,"")</f>
        <v>F</v>
      </c>
      <c r="N9" s="247" t="str">
        <f>IF('ENTRADA-DATOS'!O5&lt;&gt;"",'ENTRADA-DATOS'!O5,"")</f>
        <v>L</v>
      </c>
      <c r="O9" s="247" t="str">
        <f>IF('ENTRADA-DATOS'!L5&lt;&gt;"",'ENTRADA-DATOS'!L5,"")</f>
        <v>CM</v>
      </c>
      <c r="P9" s="247" t="str">
        <f>IF('ENTRADA-DATOS'!U5&lt;&gt;"",'ENTRADA-DATOS'!U5,"")</f>
        <v>A1</v>
      </c>
      <c r="Q9" s="247" t="str">
        <f>IF('ENTRADA-DATOS'!M5&lt;&gt;"",'ENTRADA-DATOS'!M5,"")</f>
        <v>A/GENERAL</v>
      </c>
      <c r="R9" s="247" t="str">
        <f>IF('ENTRADA-DATOS'!P5&lt;&gt;"",'ENTRADA-DATOS'!P5,"")</f>
        <v>--------</v>
      </c>
      <c r="S9" s="247" t="str">
        <f>IF('ENTRADA-DATOS'!Q5&lt;&gt;"",'ENTRADA-DATOS'!Q5,"")</f>
        <v>-------</v>
      </c>
      <c r="T9" s="247" t="str">
        <f>IF('ENTRADA-DATOS'!R5&lt;&gt;"",'ENTRADA-DATOS'!R5,"")</f>
        <v>V</v>
      </c>
      <c r="U9" s="247" t="str">
        <f>IF('ENTRADA-DATOS'!T5&lt;&gt;"",'ENTRADA-DATOS'!T5,"")</f>
        <v xml:space="preserve">Ninguna </v>
      </c>
      <c r="W9" s="28"/>
    </row>
    <row r="10" spans="2:23" s="10" customFormat="1" ht="28.5" customHeight="1" thickBot="1" x14ac:dyDescent="0.25">
      <c r="B10" s="243" t="str">
        <f>IF('ENTRADA-DATOS'!A6&lt;&gt;"",'ENTRADA-DATOS'!A6,"")</f>
        <v>GMU-F-04</v>
      </c>
      <c r="C10" s="256">
        <v>1</v>
      </c>
      <c r="D10" s="244" t="str">
        <f>IF('ENTRADA-DATOS'!C6&lt;&gt;"",'ENTRADA-DATOS'!C6,"")</f>
        <v>G.M. URBANISMO</v>
      </c>
      <c r="E10" s="244" t="str">
        <f>IF('ENTRADA-DATOS'!F6&lt;&gt;"",'ENTRADA-DATOS'!F6,"")</f>
        <v>SERVICIOS GENERALES</v>
      </c>
      <c r="F10" s="244" t="str">
        <f>IF('ENTRADA-DATOS'!G6&lt;&gt;"",'ENTRADA-DATOS'!G6,"")</f>
        <v>SIN ESPECIFICAR</v>
      </c>
      <c r="G10" s="255" t="str">
        <f>IF('ENTRADA-DATOS'!H6&lt;&gt;"",'ENTRADA-DATOS'!H6,"")</f>
        <v>Arquitecto/a Técnico/a.- Funciones previstas en la ficha descriptiva de puestos de trabajo</v>
      </c>
      <c r="H10" s="245" t="str">
        <f>IF('ENTRADA-DATOS'!I6&lt;&gt;"",'ENTRADA-DATOS'!I6,"")</f>
        <v>NS</v>
      </c>
      <c r="I10" s="246">
        <f>'ENTRADA-DATOS'!V6</f>
        <v>26</v>
      </c>
      <c r="J10" s="247">
        <f>'ENTRADA-DATOS'!AK6</f>
        <v>0</v>
      </c>
      <c r="K10" s="247">
        <f>'ENTRADA-DATOS'!W6</f>
        <v>65</v>
      </c>
      <c r="L10" s="247">
        <f t="shared" si="0"/>
        <v>19727.5</v>
      </c>
      <c r="M10" s="247" t="str">
        <f>IF('ENTRADA-DATOS'!J6&lt;&gt;"",'ENTRADA-DATOS'!J6,"")</f>
        <v>F</v>
      </c>
      <c r="N10" s="247" t="str">
        <f>IF('ENTRADA-DATOS'!O6&lt;&gt;"",'ENTRADA-DATOS'!O6,"")</f>
        <v>L</v>
      </c>
      <c r="O10" s="247" t="str">
        <f>IF('ENTRADA-DATOS'!L6&lt;&gt;"",'ENTRADA-DATOS'!L6,"")</f>
        <v>CM</v>
      </c>
      <c r="P10" s="247" t="str">
        <f>IF('ENTRADA-DATOS'!U6&lt;&gt;"",'ENTRADA-DATOS'!U6,"")</f>
        <v>A2</v>
      </c>
      <c r="Q10" s="247" t="str">
        <f>IF('ENTRADA-DATOS'!M6&lt;&gt;"",'ENTRADA-DATOS'!M6,"")</f>
        <v>A/ESPECIAL TÉCNICA</v>
      </c>
      <c r="R10" s="247" t="str">
        <f>IF('ENTRADA-DATOS'!P6&lt;&gt;"",'ENTRADA-DATOS'!P6,"")</f>
        <v>Arquitecto Tec.</v>
      </c>
      <c r="S10" s="247" t="str">
        <f>IF('ENTRADA-DATOS'!Q6&lt;&gt;"",'ENTRADA-DATOS'!Q6,"")</f>
        <v>--------</v>
      </c>
      <c r="T10" s="247" t="str">
        <f>IF('ENTRADA-DATOS'!R6&lt;&gt;"",'ENTRADA-DATOS'!R6,"")</f>
        <v>C</v>
      </c>
      <c r="U10" s="247" t="str">
        <f>IF('ENTRADA-DATOS'!T6&lt;&gt;"",'ENTRADA-DATOS'!T6,"")</f>
        <v xml:space="preserve">Ninguna </v>
      </c>
      <c r="W10" s="28"/>
    </row>
    <row r="11" spans="2:23" s="10" customFormat="1" ht="28.5" customHeight="1" thickBot="1" x14ac:dyDescent="0.25">
      <c r="B11" s="243" t="str">
        <f>IF('ENTRADA-DATOS'!A7&lt;&gt;"",'ENTRADA-DATOS'!A7,"")</f>
        <v>GMU-F-05</v>
      </c>
      <c r="C11" s="256">
        <v>1</v>
      </c>
      <c r="D11" s="244" t="str">
        <f>IF('ENTRADA-DATOS'!C7&lt;&gt;"",'ENTRADA-DATOS'!C7,"")</f>
        <v>G.M. URBANISMO</v>
      </c>
      <c r="E11" s="244" t="str">
        <f>IF('ENTRADA-DATOS'!F7&lt;&gt;"",'ENTRADA-DATOS'!F7,"")</f>
        <v>SERVICIOS GENERALES</v>
      </c>
      <c r="F11" s="244" t="str">
        <f>IF('ENTRADA-DATOS'!G7&lt;&gt;"",'ENTRADA-DATOS'!G7,"")</f>
        <v>SIN ESPECIFICAR</v>
      </c>
      <c r="G11" s="255" t="str">
        <f>IF('ENTRADA-DATOS'!H7&lt;&gt;"",'ENTRADA-DATOS'!H7,"")</f>
        <v>Arquitecto/a Técnico/a.- Funciones previstas en la ficha descriptiva de puestos de trabajo</v>
      </c>
      <c r="H11" s="245" t="str">
        <f>IF('ENTRADA-DATOS'!I7&lt;&gt;"",'ENTRADA-DATOS'!I7,"")</f>
        <v>NS</v>
      </c>
      <c r="I11" s="246">
        <f>'ENTRADA-DATOS'!V7</f>
        <v>26</v>
      </c>
      <c r="J11" s="247">
        <f>'ENTRADA-DATOS'!AK7</f>
        <v>0</v>
      </c>
      <c r="K11" s="247">
        <f>'ENTRADA-DATOS'!W7</f>
        <v>65</v>
      </c>
      <c r="L11" s="247">
        <f t="shared" si="0"/>
        <v>19727.5</v>
      </c>
      <c r="M11" s="247" t="str">
        <f>IF('ENTRADA-DATOS'!J7&lt;&gt;"",'ENTRADA-DATOS'!J7,"")</f>
        <v>F</v>
      </c>
      <c r="N11" s="247" t="str">
        <f>IF('ENTRADA-DATOS'!O7&lt;&gt;"",'ENTRADA-DATOS'!O7,"")</f>
        <v>L</v>
      </c>
      <c r="O11" s="247" t="str">
        <f>IF('ENTRADA-DATOS'!L7&lt;&gt;"",'ENTRADA-DATOS'!L7,"")</f>
        <v>CM</v>
      </c>
      <c r="P11" s="247" t="str">
        <f>IF('ENTRADA-DATOS'!U7&lt;&gt;"",'ENTRADA-DATOS'!U7,"")</f>
        <v>A2</v>
      </c>
      <c r="Q11" s="247" t="str">
        <f>IF('ENTRADA-DATOS'!M7&lt;&gt;"",'ENTRADA-DATOS'!M7,"")</f>
        <v>A/ESPECIAL TÉCNICA</v>
      </c>
      <c r="R11" s="247" t="str">
        <f>IF('ENTRADA-DATOS'!P7&lt;&gt;"",'ENTRADA-DATOS'!P7,"")</f>
        <v>Arquitecto Tec.</v>
      </c>
      <c r="S11" s="247" t="str">
        <f>IF('ENTRADA-DATOS'!Q7&lt;&gt;"",'ENTRADA-DATOS'!Q7,"")</f>
        <v>--------</v>
      </c>
      <c r="T11" s="247" t="str">
        <f>IF('ENTRADA-DATOS'!R7&lt;&gt;"",'ENTRADA-DATOS'!R7,"")</f>
        <v>C</v>
      </c>
      <c r="U11" s="247" t="str">
        <f>IF('ENTRADA-DATOS'!T7&lt;&gt;"",'ENTRADA-DATOS'!T7,"")</f>
        <v xml:space="preserve">Ninguna </v>
      </c>
      <c r="W11" s="28"/>
    </row>
    <row r="12" spans="2:23" s="10" customFormat="1" ht="28.5" customHeight="1" thickBot="1" x14ac:dyDescent="0.25">
      <c r="B12" s="243" t="str">
        <f>IF('ENTRADA-DATOS'!A8&lt;&gt;"",'ENTRADA-DATOS'!A8,"")</f>
        <v>GMU-F-06</v>
      </c>
      <c r="C12" s="256">
        <v>1</v>
      </c>
      <c r="D12" s="244" t="str">
        <f>IF('ENTRADA-DATOS'!C8&lt;&gt;"",'ENTRADA-DATOS'!C8,"")</f>
        <v>G.M. URBANISMO</v>
      </c>
      <c r="E12" s="244" t="str">
        <f>IF('ENTRADA-DATOS'!F8&lt;&gt;"",'ENTRADA-DATOS'!F8,"")</f>
        <v>SERVICIOS GENERALES</v>
      </c>
      <c r="F12" s="244" t="str">
        <f>IF('ENTRADA-DATOS'!G8&lt;&gt;"",'ENTRADA-DATOS'!G8,"")</f>
        <v>SIN ESPECIFICAR</v>
      </c>
      <c r="G12" s="255" t="str">
        <f>IF('ENTRADA-DATOS'!H8&lt;&gt;"",'ENTRADA-DATOS'!H8,"")</f>
        <v>Arquitecto/a Técnico/a.- Funciones previstas en la ficha descriptiva de puestos de trabajo</v>
      </c>
      <c r="H12" s="245" t="str">
        <f>IF('ENTRADA-DATOS'!I8&lt;&gt;"",'ENTRADA-DATOS'!I8,"")</f>
        <v>NS</v>
      </c>
      <c r="I12" s="246">
        <f>'ENTRADA-DATOS'!V8</f>
        <v>26</v>
      </c>
      <c r="J12" s="247">
        <f>'ENTRADA-DATOS'!AK8</f>
        <v>0</v>
      </c>
      <c r="K12" s="247">
        <f>'ENTRADA-DATOS'!W8</f>
        <v>65</v>
      </c>
      <c r="L12" s="247">
        <f t="shared" si="0"/>
        <v>19727.5</v>
      </c>
      <c r="M12" s="247" t="str">
        <f>IF('ENTRADA-DATOS'!J8&lt;&gt;"",'ENTRADA-DATOS'!J8,"")</f>
        <v>F</v>
      </c>
      <c r="N12" s="247" t="str">
        <f>IF('ENTRADA-DATOS'!O8&lt;&gt;"",'ENTRADA-DATOS'!O8,"")</f>
        <v>L</v>
      </c>
      <c r="O12" s="247" t="str">
        <f>IF('ENTRADA-DATOS'!L8&lt;&gt;"",'ENTRADA-DATOS'!L8,"")</f>
        <v>CM</v>
      </c>
      <c r="P12" s="247" t="str">
        <f>IF('ENTRADA-DATOS'!U8&lt;&gt;"",'ENTRADA-DATOS'!U8,"")</f>
        <v>A2</v>
      </c>
      <c r="Q12" s="247" t="str">
        <f>IF('ENTRADA-DATOS'!M8&lt;&gt;"",'ENTRADA-DATOS'!M8,"")</f>
        <v>A/ESPECIAL TÉCNICA</v>
      </c>
      <c r="R12" s="247" t="str">
        <f>IF('ENTRADA-DATOS'!P8&lt;&gt;"",'ENTRADA-DATOS'!P8,"")</f>
        <v>Arquitecto Tec.</v>
      </c>
      <c r="S12" s="247" t="str">
        <f>IF('ENTRADA-DATOS'!Q8&lt;&gt;"",'ENTRADA-DATOS'!Q8,"")</f>
        <v>--------</v>
      </c>
      <c r="T12" s="247" t="str">
        <f>IF('ENTRADA-DATOS'!R8&lt;&gt;"",'ENTRADA-DATOS'!R8,"")</f>
        <v>V</v>
      </c>
      <c r="U12" s="247" t="str">
        <f>IF('ENTRADA-DATOS'!T8&lt;&gt;"",'ENTRADA-DATOS'!T8,"")</f>
        <v xml:space="preserve">Ninguna </v>
      </c>
      <c r="W12" s="28"/>
    </row>
    <row r="13" spans="2:23" s="10" customFormat="1" ht="28.5" customHeight="1" thickBot="1" x14ac:dyDescent="0.25">
      <c r="B13" s="243" t="str">
        <f>IF('ENTRADA-DATOS'!A9&lt;&gt;"",'ENTRADA-DATOS'!A9,"")</f>
        <v>GMU-F-07</v>
      </c>
      <c r="C13" s="256">
        <v>1</v>
      </c>
      <c r="D13" s="244" t="str">
        <f>IF('ENTRADA-DATOS'!C9&lt;&gt;"",'ENTRADA-DATOS'!C9,"")</f>
        <v>G.M. URBANISMO</v>
      </c>
      <c r="E13" s="244" t="str">
        <f>IF('ENTRADA-DATOS'!F9&lt;&gt;"",'ENTRADA-DATOS'!F9,"")</f>
        <v>SERVICIOS GENERALES</v>
      </c>
      <c r="F13" s="244" t="str">
        <f>IF('ENTRADA-DATOS'!G9&lt;&gt;"",'ENTRADA-DATOS'!G9,"")</f>
        <v>SIN ESPECIFICAR</v>
      </c>
      <c r="G13" s="255" t="str">
        <f>IF('ENTRADA-DATOS'!H9&lt;&gt;"",'ENTRADA-DATOS'!H9,"")</f>
        <v>Ingeniero/a</v>
      </c>
      <c r="H13" s="245" t="str">
        <f>IF('ENTRADA-DATOS'!I9&lt;&gt;"",'ENTRADA-DATOS'!I9,"")</f>
        <v>NS</v>
      </c>
      <c r="I13" s="246">
        <f>'ENTRADA-DATOS'!V9</f>
        <v>28</v>
      </c>
      <c r="J13" s="247">
        <f>'ENTRADA-DATOS'!AK9</f>
        <v>0</v>
      </c>
      <c r="K13" s="247">
        <f>'ENTRADA-DATOS'!W9</f>
        <v>70</v>
      </c>
      <c r="L13" s="247">
        <f t="shared" si="0"/>
        <v>21245</v>
      </c>
      <c r="M13" s="247" t="str">
        <f>IF('ENTRADA-DATOS'!J9&lt;&gt;"",'ENTRADA-DATOS'!J9,"")</f>
        <v>F</v>
      </c>
      <c r="N13" s="247" t="str">
        <f>IF('ENTRADA-DATOS'!O9&lt;&gt;"",'ENTRADA-DATOS'!O9,"")</f>
        <v>L</v>
      </c>
      <c r="O13" s="247" t="str">
        <f>IF('ENTRADA-DATOS'!L9&lt;&gt;"",'ENTRADA-DATOS'!L9,"")</f>
        <v>CM</v>
      </c>
      <c r="P13" s="247" t="str">
        <f>IF('ENTRADA-DATOS'!U9&lt;&gt;"",'ENTRADA-DATOS'!U9,"")</f>
        <v>A1</v>
      </c>
      <c r="Q13" s="247" t="str">
        <f>IF('ENTRADA-DATOS'!M9&lt;&gt;"",'ENTRADA-DATOS'!M9,"")</f>
        <v>A/ESPECIAL DE SERVICIOS</v>
      </c>
      <c r="R13" s="247" t="str">
        <f>IF('ENTRADA-DATOS'!P9&lt;&gt;"",'ENTRADA-DATOS'!P9,"")</f>
        <v xml:space="preserve">Ingeniero </v>
      </c>
      <c r="S13" s="247" t="str">
        <f>IF('ENTRADA-DATOS'!Q9&lt;&gt;"",'ENTRADA-DATOS'!Q9,"")</f>
        <v>--------</v>
      </c>
      <c r="T13" s="247" t="str">
        <f>IF('ENTRADA-DATOS'!R9&lt;&gt;"",'ENTRADA-DATOS'!R9,"")</f>
        <v>C</v>
      </c>
      <c r="U13" s="247" t="str">
        <f>IF('ENTRADA-DATOS'!T9&lt;&gt;"",'ENTRADA-DATOS'!T9,"")</f>
        <v xml:space="preserve">Ninguna </v>
      </c>
      <c r="W13" s="28"/>
    </row>
    <row r="14" spans="2:23" s="10" customFormat="1" ht="28.5" customHeight="1" thickBot="1" x14ac:dyDescent="0.25">
      <c r="B14" s="243" t="str">
        <f>IF('ENTRADA-DATOS'!A10&lt;&gt;"",'ENTRADA-DATOS'!A10,"")</f>
        <v>GMU-F-08</v>
      </c>
      <c r="C14" s="256">
        <v>1</v>
      </c>
      <c r="D14" s="244" t="str">
        <f>IF('ENTRADA-DATOS'!C10&lt;&gt;"",'ENTRADA-DATOS'!C10,"")</f>
        <v>G.M. URBANISMO</v>
      </c>
      <c r="E14" s="244" t="str">
        <f>IF('ENTRADA-DATOS'!F10&lt;&gt;"",'ENTRADA-DATOS'!F10,"")</f>
        <v>CONSERJERÍA</v>
      </c>
      <c r="F14" s="244" t="str">
        <f>IF('ENTRADA-DATOS'!G10&lt;&gt;"",'ENTRADA-DATOS'!G10,"")</f>
        <v>SIN ESPECIFICAR</v>
      </c>
      <c r="G14" s="255" t="str">
        <f>IF('ENTRADA-DATOS'!H10&lt;&gt;"",'ENTRADA-DATOS'!H10,"")</f>
        <v>Ordenanza/Notificador/Telefonista.-  Funciones previstas en la ficha descriptiva de puestos de trabajo</v>
      </c>
      <c r="H14" s="245" t="str">
        <f>IF('ENTRADA-DATOS'!I10&lt;&gt;"",'ENTRADA-DATOS'!I10,"")</f>
        <v>NS</v>
      </c>
      <c r="I14" s="246">
        <f>'ENTRADA-DATOS'!V10</f>
        <v>14</v>
      </c>
      <c r="J14" s="247">
        <f>'ENTRADA-DATOS'!AK10</f>
        <v>0</v>
      </c>
      <c r="K14" s="247">
        <f>'ENTRADA-DATOS'!W10</f>
        <v>39</v>
      </c>
      <c r="L14" s="247">
        <f t="shared" si="0"/>
        <v>11836.5</v>
      </c>
      <c r="M14" s="247" t="str">
        <f>IF('ENTRADA-DATOS'!J10&lt;&gt;"",'ENTRADA-DATOS'!J10,"")</f>
        <v>F</v>
      </c>
      <c r="N14" s="247" t="str">
        <f>IF('ENTRADA-DATOS'!O10&lt;&gt;"",'ENTRADA-DATOS'!O10,"")</f>
        <v>L</v>
      </c>
      <c r="O14" s="247" t="str">
        <f>IF('ENTRADA-DATOS'!L10&lt;&gt;"",'ENTRADA-DATOS'!L10,"")</f>
        <v>CM</v>
      </c>
      <c r="P14" s="247" t="str">
        <f>IF('ENTRADA-DATOS'!U10&lt;&gt;"",'ENTRADA-DATOS'!U10,"")</f>
        <v>E</v>
      </c>
      <c r="Q14" s="247" t="str">
        <f>IF('ENTRADA-DATOS'!M10&lt;&gt;"",'ENTRADA-DATOS'!M10,"")</f>
        <v>A/ESPECIAL DE SERVICIOS</v>
      </c>
      <c r="R14" s="247" t="str">
        <f>IF('ENTRADA-DATOS'!P10&lt;&gt;"",'ENTRADA-DATOS'!P10,"")</f>
        <v>--------</v>
      </c>
      <c r="S14" s="247" t="str">
        <f>IF('ENTRADA-DATOS'!Q10&lt;&gt;"",'ENTRADA-DATOS'!Q10,"")</f>
        <v>--------</v>
      </c>
      <c r="T14" s="247" t="str">
        <f>IF('ENTRADA-DATOS'!R10&lt;&gt;"",'ENTRADA-DATOS'!R10,"")</f>
        <v>C</v>
      </c>
      <c r="U14" s="247" t="str">
        <f>IF('ENTRADA-DATOS'!T10&lt;&gt;"",'ENTRADA-DATOS'!T10,"")</f>
        <v xml:space="preserve">Ninguna </v>
      </c>
      <c r="W14" s="28"/>
    </row>
    <row r="15" spans="2:23" s="10" customFormat="1" ht="28.5" customHeight="1" thickBot="1" x14ac:dyDescent="0.25">
      <c r="B15" s="243" t="str">
        <f>IF('ENTRADA-DATOS'!A11&lt;&gt;"",'ENTRADA-DATOS'!A11,"")</f>
        <v>GMU-F-09</v>
      </c>
      <c r="C15" s="256">
        <v>1</v>
      </c>
      <c r="D15" s="244" t="str">
        <f>IF('ENTRADA-DATOS'!C11&lt;&gt;"",'ENTRADA-DATOS'!C11,"")</f>
        <v>G.M. URBANISMO</v>
      </c>
      <c r="E15" s="244" t="str">
        <f>IF('ENTRADA-DATOS'!F11&lt;&gt;"",'ENTRADA-DATOS'!F11,"")</f>
        <v>SERVICIOS GENERALES</v>
      </c>
      <c r="F15" s="244" t="str">
        <f>IF('ENTRADA-DATOS'!G11&lt;&gt;"",'ENTRADA-DATOS'!G11,"")</f>
        <v>SIN ESPECIFICAR</v>
      </c>
      <c r="G15" s="255" t="str">
        <f>IF('ENTRADA-DATOS'!H11&lt;&gt;"",'ENTRADA-DATOS'!H11,"")</f>
        <v>Auxiliar Administrativo/a.- Funciones previstas en la ficha descriptiva de puestos de trabajo</v>
      </c>
      <c r="H15" s="245" t="str">
        <f>IF('ENTRADA-DATOS'!I11&lt;&gt;"",'ENTRADA-DATOS'!I11,"")</f>
        <v>NS</v>
      </c>
      <c r="I15" s="246">
        <f>'ENTRADA-DATOS'!V11</f>
        <v>18</v>
      </c>
      <c r="J15" s="247">
        <f>'ENTRADA-DATOS'!AK11</f>
        <v>0</v>
      </c>
      <c r="K15" s="247">
        <f>'ENTRADA-DATOS'!W11</f>
        <v>45</v>
      </c>
      <c r="L15" s="247">
        <f t="shared" si="0"/>
        <v>13657.5</v>
      </c>
      <c r="M15" s="247" t="str">
        <f>IF('ENTRADA-DATOS'!J11&lt;&gt;"",'ENTRADA-DATOS'!J11,"")</f>
        <v>F</v>
      </c>
      <c r="N15" s="247" t="str">
        <f>IF('ENTRADA-DATOS'!O11&lt;&gt;"",'ENTRADA-DATOS'!O11,"")</f>
        <v>L</v>
      </c>
      <c r="O15" s="247" t="str">
        <f>IF('ENTRADA-DATOS'!L11&lt;&gt;"",'ENTRADA-DATOS'!L11,"")</f>
        <v>CM</v>
      </c>
      <c r="P15" s="247" t="str">
        <f>IF('ENTRADA-DATOS'!U11&lt;&gt;"",'ENTRADA-DATOS'!U11,"")</f>
        <v>C2</v>
      </c>
      <c r="Q15" s="247" t="str">
        <f>IF('ENTRADA-DATOS'!M11&lt;&gt;"",'ENTRADA-DATOS'!M11,"")</f>
        <v>A/GENERAL ADMINIST.</v>
      </c>
      <c r="R15" s="247" t="str">
        <f>IF('ENTRADA-DATOS'!P11&lt;&gt;"",'ENTRADA-DATOS'!P11,"")</f>
        <v>--------</v>
      </c>
      <c r="S15" s="247" t="str">
        <f>IF('ENTRADA-DATOS'!Q11&lt;&gt;"",'ENTRADA-DATOS'!Q11,"")</f>
        <v>-------</v>
      </c>
      <c r="T15" s="247" t="str">
        <f>IF('ENTRADA-DATOS'!R11&lt;&gt;"",'ENTRADA-DATOS'!R11,"")</f>
        <v>C</v>
      </c>
      <c r="U15" s="247" t="str">
        <f>IF('ENTRADA-DATOS'!T11&lt;&gt;"",'ENTRADA-DATOS'!T11,"")</f>
        <v xml:space="preserve">Ninguna </v>
      </c>
      <c r="W15" s="28"/>
    </row>
    <row r="16" spans="2:23" s="10" customFormat="1" ht="28.5" customHeight="1" thickBot="1" x14ac:dyDescent="0.25">
      <c r="B16" s="243" t="str">
        <f>IF('ENTRADA-DATOS'!A12&lt;&gt;"",'ENTRADA-DATOS'!A12,"")</f>
        <v>GMU-F-10</v>
      </c>
      <c r="C16" s="256">
        <v>1</v>
      </c>
      <c r="D16" s="244" t="str">
        <f>IF('ENTRADA-DATOS'!C12&lt;&gt;"",'ENTRADA-DATOS'!C12,"")</f>
        <v>G.M. URBANISMO</v>
      </c>
      <c r="E16" s="244" t="str">
        <f>IF('ENTRADA-DATOS'!F12&lt;&gt;"",'ENTRADA-DATOS'!F12,"")</f>
        <v>SERVICIOS GENERALES</v>
      </c>
      <c r="F16" s="244" t="str">
        <f>IF('ENTRADA-DATOS'!G12&lt;&gt;"",'ENTRADA-DATOS'!G12,"")</f>
        <v>SIN ESPECIFICAR</v>
      </c>
      <c r="G16" s="255" t="str">
        <f>IF('ENTRADA-DATOS'!H12&lt;&gt;"",'ENTRADA-DATOS'!H12,"")</f>
        <v>Administrativo/a.- Las funciones previstas en el art. 169 del RDL 781/1986, de 18 de abril</v>
      </c>
      <c r="H16" s="245" t="str">
        <f>IF('ENTRADA-DATOS'!I12&lt;&gt;"",'ENTRADA-DATOS'!I12,"")</f>
        <v>NS</v>
      </c>
      <c r="I16" s="246">
        <f>'ENTRADA-DATOS'!V12</f>
        <v>22</v>
      </c>
      <c r="J16" s="247">
        <f>'ENTRADA-DATOS'!AK12</f>
        <v>0</v>
      </c>
      <c r="K16" s="247">
        <f>'ENTRADA-DATOS'!W12</f>
        <v>50</v>
      </c>
      <c r="L16" s="247">
        <f t="shared" si="0"/>
        <v>15175</v>
      </c>
      <c r="M16" s="247" t="str">
        <f>IF('ENTRADA-DATOS'!J12&lt;&gt;"",'ENTRADA-DATOS'!J12,"")</f>
        <v>F</v>
      </c>
      <c r="N16" s="247" t="str">
        <f>IF('ENTRADA-DATOS'!O12&lt;&gt;"",'ENTRADA-DATOS'!O12,"")</f>
        <v>L</v>
      </c>
      <c r="O16" s="247" t="str">
        <f>IF('ENTRADA-DATOS'!L12&lt;&gt;"",'ENTRADA-DATOS'!L12,"")</f>
        <v>CM</v>
      </c>
      <c r="P16" s="247" t="str">
        <f>IF('ENTRADA-DATOS'!U12&lt;&gt;"",'ENTRADA-DATOS'!U12,"")</f>
        <v>C1</v>
      </c>
      <c r="Q16" s="247" t="str">
        <f>IF('ENTRADA-DATOS'!M12&lt;&gt;"",'ENTRADA-DATOS'!M12,"")</f>
        <v>A/GENERAL ADMINIST.</v>
      </c>
      <c r="R16" s="247" t="str">
        <f>IF('ENTRADA-DATOS'!P12&lt;&gt;"",'ENTRADA-DATOS'!P12,"")</f>
        <v>--------</v>
      </c>
      <c r="S16" s="247" t="str">
        <f>IF('ENTRADA-DATOS'!Q12&lt;&gt;"",'ENTRADA-DATOS'!Q12,"")</f>
        <v>--------</v>
      </c>
      <c r="T16" s="247" t="str">
        <f>IF('ENTRADA-DATOS'!R12&lt;&gt;"",'ENTRADA-DATOS'!R12,"")</f>
        <v>C</v>
      </c>
      <c r="U16" s="247" t="str">
        <f>IF('ENTRADA-DATOS'!T12&lt;&gt;"",'ENTRADA-DATOS'!T12,"")</f>
        <v xml:space="preserve">Ninguna </v>
      </c>
      <c r="W16" s="28"/>
    </row>
    <row r="17" spans="2:23" s="10" customFormat="1" ht="28.5" customHeight="1" thickBot="1" x14ac:dyDescent="0.25">
      <c r="B17" s="243" t="str">
        <f>IF('ENTRADA-DATOS'!A13&lt;&gt;"",'ENTRADA-DATOS'!A13,"")</f>
        <v>GMU-F-11</v>
      </c>
      <c r="C17" s="256">
        <v>1</v>
      </c>
      <c r="D17" s="244" t="str">
        <f>IF('ENTRADA-DATOS'!C13&lt;&gt;"",'ENTRADA-DATOS'!C13,"")</f>
        <v>G.M. URBANISMO</v>
      </c>
      <c r="E17" s="244" t="str">
        <f>IF('ENTRADA-DATOS'!F13&lt;&gt;"",'ENTRADA-DATOS'!F13,"")</f>
        <v>SERVICIOS GENERALES</v>
      </c>
      <c r="F17" s="244" t="str">
        <f>IF('ENTRADA-DATOS'!G13&lt;&gt;"",'ENTRADA-DATOS'!G13,"")</f>
        <v>SIN ESPECIFICAR</v>
      </c>
      <c r="G17" s="255" t="str">
        <f>IF('ENTRADA-DATOS'!H13&lt;&gt;"",'ENTRADA-DATOS'!H13,"")</f>
        <v>Auxiliar Administrativo/a.- Funciones previstas en la ficha descriptiva de puestos de trabajo</v>
      </c>
      <c r="H17" s="245" t="str">
        <f>IF('ENTRADA-DATOS'!I13&lt;&gt;"",'ENTRADA-DATOS'!I13,"")</f>
        <v>NS</v>
      </c>
      <c r="I17" s="246">
        <f>'ENTRADA-DATOS'!V13</f>
        <v>18</v>
      </c>
      <c r="J17" s="247">
        <f>'ENTRADA-DATOS'!AK13</f>
        <v>0</v>
      </c>
      <c r="K17" s="247">
        <f>'ENTRADA-DATOS'!W13</f>
        <v>45</v>
      </c>
      <c r="L17" s="247">
        <f t="shared" si="0"/>
        <v>13657.5</v>
      </c>
      <c r="M17" s="247" t="str">
        <f>IF('ENTRADA-DATOS'!J13&lt;&gt;"",'ENTRADA-DATOS'!J13,"")</f>
        <v>F</v>
      </c>
      <c r="N17" s="247" t="str">
        <f>IF('ENTRADA-DATOS'!O13&lt;&gt;"",'ENTRADA-DATOS'!O13,"")</f>
        <v>L</v>
      </c>
      <c r="O17" s="247" t="str">
        <f>IF('ENTRADA-DATOS'!L13&lt;&gt;"",'ENTRADA-DATOS'!L13,"")</f>
        <v>CM</v>
      </c>
      <c r="P17" s="247" t="str">
        <f>IF('ENTRADA-DATOS'!U13&lt;&gt;"",'ENTRADA-DATOS'!U13,"")</f>
        <v>C2</v>
      </c>
      <c r="Q17" s="247" t="str">
        <f>IF('ENTRADA-DATOS'!M13&lt;&gt;"",'ENTRADA-DATOS'!M13,"")</f>
        <v>A/GENERAL AUXILIAR</v>
      </c>
      <c r="R17" s="247" t="str">
        <f>IF('ENTRADA-DATOS'!P13&lt;&gt;"",'ENTRADA-DATOS'!P13,"")</f>
        <v>--------</v>
      </c>
      <c r="S17" s="247" t="str">
        <f>IF('ENTRADA-DATOS'!Q13&lt;&gt;"",'ENTRADA-DATOS'!Q13,"")</f>
        <v/>
      </c>
      <c r="T17" s="247" t="s">
        <v>66</v>
      </c>
      <c r="U17" s="247" t="str">
        <f>IF('ENTRADA-DATOS'!T13&lt;&gt;"",'ENTRADA-DATOS'!T13,"")</f>
        <v xml:space="preserve">Ninguna </v>
      </c>
      <c r="W17" s="28"/>
    </row>
    <row r="18" spans="2:23" s="10" customFormat="1" ht="28.5" customHeight="1" thickBot="1" x14ac:dyDescent="0.25">
      <c r="B18" s="243" t="str">
        <f>IF('ENTRADA-DATOS'!A14&lt;&gt;"",'ENTRADA-DATOS'!A14,"")</f>
        <v>GMU-F-12</v>
      </c>
      <c r="C18" s="256">
        <v>1</v>
      </c>
      <c r="D18" s="244" t="str">
        <f>IF('ENTRADA-DATOS'!C14&lt;&gt;"",'ENTRADA-DATOS'!C14,"")</f>
        <v>G.M. URBANISMO</v>
      </c>
      <c r="E18" s="244" t="str">
        <f>IF('ENTRADA-DATOS'!F14&lt;&gt;"",'ENTRADA-DATOS'!F14,"")</f>
        <v>SERVICIOS GENERALES</v>
      </c>
      <c r="F18" s="244" t="str">
        <f>IF('ENTRADA-DATOS'!G14&lt;&gt;"",'ENTRADA-DATOS'!G14,"")</f>
        <v>SIN ESPECIFICAR</v>
      </c>
      <c r="G18" s="255" t="str">
        <f>IF('ENTRADA-DATOS'!H14&lt;&gt;"",'ENTRADA-DATOS'!H14,"")</f>
        <v>Arquitecto/a.- Funciones previstas en la ficha descriptiva de puestos de trabajo</v>
      </c>
      <c r="H18" s="245" t="str">
        <f>IF('ENTRADA-DATOS'!I14&lt;&gt;"",'ENTRADA-DATOS'!I14,"")</f>
        <v>NS</v>
      </c>
      <c r="I18" s="246">
        <f>'ENTRADA-DATOS'!V14</f>
        <v>28</v>
      </c>
      <c r="J18" s="247">
        <f>'ENTRADA-DATOS'!AK14</f>
        <v>0</v>
      </c>
      <c r="K18" s="247">
        <f>'ENTRADA-DATOS'!W14</f>
        <v>69</v>
      </c>
      <c r="L18" s="247">
        <f t="shared" si="0"/>
        <v>20941.5</v>
      </c>
      <c r="M18" s="247" t="str">
        <f>IF('ENTRADA-DATOS'!J14&lt;&gt;"",'ENTRADA-DATOS'!J14,"")</f>
        <v>F</v>
      </c>
      <c r="N18" s="247" t="str">
        <f>IF('ENTRADA-DATOS'!O14&lt;&gt;"",'ENTRADA-DATOS'!O14,"")</f>
        <v>L</v>
      </c>
      <c r="O18" s="247" t="str">
        <f>IF('ENTRADA-DATOS'!L14&lt;&gt;"",'ENTRADA-DATOS'!L14,"")</f>
        <v>CM</v>
      </c>
      <c r="P18" s="247" t="str">
        <f>IF('ENTRADA-DATOS'!U14&lt;&gt;"",'ENTRADA-DATOS'!U14,"")</f>
        <v>A1</v>
      </c>
      <c r="Q18" s="247" t="str">
        <f>IF('ENTRADA-DATOS'!M14&lt;&gt;"",'ENTRADA-DATOS'!M14,"")</f>
        <v xml:space="preserve"> A/ ESPECIAL TÉCNICA</v>
      </c>
      <c r="R18" s="247" t="str">
        <f>IF('ENTRADA-DATOS'!P14&lt;&gt;"",'ENTRADA-DATOS'!P14,"")</f>
        <v>Arquitecto</v>
      </c>
      <c r="S18" s="247" t="str">
        <f>IF('ENTRADA-DATOS'!Q14&lt;&gt;"",'ENTRADA-DATOS'!Q14,"")</f>
        <v>--------</v>
      </c>
      <c r="T18" s="247" t="str">
        <f>IF('ENTRADA-DATOS'!R14&lt;&gt;"",'ENTRADA-DATOS'!R14,"")</f>
        <v>V</v>
      </c>
      <c r="U18" s="247" t="str">
        <f>IF('ENTRADA-DATOS'!T14&lt;&gt;"",'ENTRADA-DATOS'!T14,"")</f>
        <v xml:space="preserve">Ninguna </v>
      </c>
      <c r="W18" s="28"/>
    </row>
    <row r="19" spans="2:23" s="10" customFormat="1" ht="28.5" customHeight="1" thickBot="1" x14ac:dyDescent="0.25">
      <c r="B19" s="243" t="str">
        <f>IF('ENTRADA-DATOS'!A15&lt;&gt;"",'ENTRADA-DATOS'!A15,"")</f>
        <v>GMU-F-13</v>
      </c>
      <c r="C19" s="256">
        <v>1</v>
      </c>
      <c r="D19" s="244" t="str">
        <f>IF('ENTRADA-DATOS'!C15&lt;&gt;"",'ENTRADA-DATOS'!C15,"")</f>
        <v>G.M. URBANISMO</v>
      </c>
      <c r="E19" s="244" t="str">
        <f>IF('ENTRADA-DATOS'!F15&lt;&gt;"",'ENTRADA-DATOS'!F15,"")</f>
        <v>SERVICIOS GENERALES</v>
      </c>
      <c r="F19" s="244" t="str">
        <f>IF('ENTRADA-DATOS'!G15&lt;&gt;"",'ENTRADA-DATOS'!G15,"")</f>
        <v>SIN ESPECIFICAR</v>
      </c>
      <c r="G19" s="255" t="str">
        <f>IF('ENTRADA-DATOS'!H15&lt;&gt;"",'ENTRADA-DATOS'!H15,"")</f>
        <v>Arquitecto/a.- Funciones previstas en la ficha descriptiva de puestos de trabajo</v>
      </c>
      <c r="H19" s="245" t="str">
        <f>IF('ENTRADA-DATOS'!I15&lt;&gt;"",'ENTRADA-DATOS'!I15,"")</f>
        <v>NS</v>
      </c>
      <c r="I19" s="246">
        <f>'ENTRADA-DATOS'!V15</f>
        <v>28</v>
      </c>
      <c r="J19" s="247">
        <f>'ENTRADA-DATOS'!AK15</f>
        <v>0</v>
      </c>
      <c r="K19" s="247">
        <f>'ENTRADA-DATOS'!W15</f>
        <v>69</v>
      </c>
      <c r="L19" s="247">
        <f t="shared" si="0"/>
        <v>20941.5</v>
      </c>
      <c r="M19" s="247" t="str">
        <f>IF('ENTRADA-DATOS'!J15&lt;&gt;"",'ENTRADA-DATOS'!J15,"")</f>
        <v>F</v>
      </c>
      <c r="N19" s="247" t="str">
        <f>IF('ENTRADA-DATOS'!O15&lt;&gt;"",'ENTRADA-DATOS'!O15,"")</f>
        <v>L</v>
      </c>
      <c r="O19" s="247" t="str">
        <f>IF('ENTRADA-DATOS'!L15&lt;&gt;"",'ENTRADA-DATOS'!L15,"")</f>
        <v>CM</v>
      </c>
      <c r="P19" s="247" t="str">
        <f>IF('ENTRADA-DATOS'!U15&lt;&gt;"",'ENTRADA-DATOS'!U15,"")</f>
        <v>A1</v>
      </c>
      <c r="Q19" s="247" t="str">
        <f>IF('ENTRADA-DATOS'!M15&lt;&gt;"",'ENTRADA-DATOS'!M15,"")</f>
        <v xml:space="preserve"> A/ ESPECIAL TÉCNICA</v>
      </c>
      <c r="R19" s="247" t="str">
        <f>IF('ENTRADA-DATOS'!P15&lt;&gt;"",'ENTRADA-DATOS'!P15,"")</f>
        <v>Arquitecto</v>
      </c>
      <c r="S19" s="247" t="str">
        <f>IF('ENTRADA-DATOS'!Q15&lt;&gt;"",'ENTRADA-DATOS'!Q15,"")</f>
        <v>--------</v>
      </c>
      <c r="T19" s="247" t="s">
        <v>66</v>
      </c>
      <c r="U19" s="247" t="str">
        <f>IF('ENTRADA-DATOS'!T15&lt;&gt;"",'ENTRADA-DATOS'!T15,"")</f>
        <v xml:space="preserve">Ninguna </v>
      </c>
      <c r="W19" s="28"/>
    </row>
    <row r="20" spans="2:23" s="10" customFormat="1" ht="28.5" customHeight="1" thickBot="1" x14ac:dyDescent="0.25">
      <c r="B20" s="243" t="str">
        <f>IF('ENTRADA-DATOS'!A16&lt;&gt;"",'ENTRADA-DATOS'!A16,"")</f>
        <v>GMU-F-14</v>
      </c>
      <c r="C20" s="256">
        <v>1</v>
      </c>
      <c r="D20" s="244" t="str">
        <f>IF('ENTRADA-DATOS'!C16&lt;&gt;"",'ENTRADA-DATOS'!C16,"")</f>
        <v>G.M. URBANISMO</v>
      </c>
      <c r="E20" s="244" t="str">
        <f>IF('ENTRADA-DATOS'!F16&lt;&gt;"",'ENTRADA-DATOS'!F16,"")</f>
        <v>SERVICIOS GENERALES</v>
      </c>
      <c r="F20" s="244" t="str">
        <f>IF('ENTRADA-DATOS'!G16&lt;&gt;"",'ENTRADA-DATOS'!G16,"")</f>
        <v>SIN ESPECIFICAR</v>
      </c>
      <c r="G20" s="255" t="str">
        <f>IF('ENTRADA-DATOS'!H16&lt;&gt;"",'ENTRADA-DATOS'!H16,"")</f>
        <v>Auxiliar Administrativo/a.- Funciones previstas en la ficha descriptiva de puestos de trabajo</v>
      </c>
      <c r="H20" s="245" t="str">
        <f>IF('ENTRADA-DATOS'!I16&lt;&gt;"",'ENTRADA-DATOS'!I16,"")</f>
        <v>NS</v>
      </c>
      <c r="I20" s="246">
        <f>'ENTRADA-DATOS'!V16</f>
        <v>18</v>
      </c>
      <c r="J20" s="247">
        <f>'ENTRADA-DATOS'!AK16</f>
        <v>0</v>
      </c>
      <c r="K20" s="247">
        <f>'ENTRADA-DATOS'!W16</f>
        <v>45</v>
      </c>
      <c r="L20" s="247">
        <f t="shared" si="0"/>
        <v>13657.5</v>
      </c>
      <c r="M20" s="247" t="str">
        <f>IF('ENTRADA-DATOS'!J16&lt;&gt;"",'ENTRADA-DATOS'!J16,"")</f>
        <v>F</v>
      </c>
      <c r="N20" s="247" t="str">
        <f>IF('ENTRADA-DATOS'!O16&lt;&gt;"",'ENTRADA-DATOS'!O16,"")</f>
        <v>L</v>
      </c>
      <c r="O20" s="247" t="str">
        <f>IF('ENTRADA-DATOS'!L16&lt;&gt;"",'ENTRADA-DATOS'!L16,"")</f>
        <v>CM</v>
      </c>
      <c r="P20" s="247" t="str">
        <f>IF('ENTRADA-DATOS'!U16&lt;&gt;"",'ENTRADA-DATOS'!U16,"")</f>
        <v>C2</v>
      </c>
      <c r="Q20" s="247" t="str">
        <f>IF('ENTRADA-DATOS'!M16&lt;&gt;"",'ENTRADA-DATOS'!M16,"")</f>
        <v>A/GENERAL AUXILIAR</v>
      </c>
      <c r="R20" s="247" t="str">
        <f>IF('ENTRADA-DATOS'!P16&lt;&gt;"",'ENTRADA-DATOS'!P16,"")</f>
        <v>--------</v>
      </c>
      <c r="S20" s="247" t="str">
        <f>IF('ENTRADA-DATOS'!Q16&lt;&gt;"",'ENTRADA-DATOS'!Q16,"")</f>
        <v>--------</v>
      </c>
      <c r="T20" s="247" t="s">
        <v>66</v>
      </c>
      <c r="U20" s="247" t="str">
        <f>IF('ENTRADA-DATOS'!T16&lt;&gt;"",'ENTRADA-DATOS'!T16,"")</f>
        <v xml:space="preserve">Ninguna </v>
      </c>
      <c r="W20" s="28"/>
    </row>
    <row r="21" spans="2:23" s="10" customFormat="1" ht="28.5" customHeight="1" thickBot="1" x14ac:dyDescent="0.25">
      <c r="B21" s="243" t="str">
        <f>IF('ENTRADA-DATOS'!A17&lt;&gt;"",'ENTRADA-DATOS'!A17,"")</f>
        <v>GMU-F-15</v>
      </c>
      <c r="C21" s="256">
        <v>1</v>
      </c>
      <c r="D21" s="244" t="str">
        <f>IF('ENTRADA-DATOS'!C17&lt;&gt;"",'ENTRADA-DATOS'!C17,"")</f>
        <v>G.M. URBANISMO</v>
      </c>
      <c r="E21" s="244" t="str">
        <f>IF('ENTRADA-DATOS'!F17&lt;&gt;"",'ENTRADA-DATOS'!F17,"")</f>
        <v>ATENCIÓN CIUDADANA</v>
      </c>
      <c r="F21" s="244" t="str">
        <f>IF('ENTRADA-DATOS'!G17&lt;&gt;"",'ENTRADA-DATOS'!G17,"")</f>
        <v>SIN ESPECIFICAR</v>
      </c>
      <c r="G21" s="255" t="str">
        <f>IF('ENTRADA-DATOS'!H17&lt;&gt;"",'ENTRADA-DATOS'!H17,"")</f>
        <v>Auxiliar Administrativo/a.- Funciones previstas en la ficha descriptiva de puestos de trabajo</v>
      </c>
      <c r="H21" s="245" t="str">
        <f>IF('ENTRADA-DATOS'!I17&lt;&gt;"",'ENTRADA-DATOS'!I17,"")</f>
        <v>NS</v>
      </c>
      <c r="I21" s="246">
        <f>'ENTRADA-DATOS'!V17</f>
        <v>18</v>
      </c>
      <c r="J21" s="247">
        <f>'ENTRADA-DATOS'!AK17</f>
        <v>365.86</v>
      </c>
      <c r="K21" s="247">
        <f>'ENTRADA-DATOS'!W17</f>
        <v>45</v>
      </c>
      <c r="L21" s="247">
        <f t="shared" si="0"/>
        <v>13657.5</v>
      </c>
      <c r="M21" s="247" t="str">
        <f>IF('ENTRADA-DATOS'!J17&lt;&gt;"",'ENTRADA-DATOS'!J17,"")</f>
        <v>F</v>
      </c>
      <c r="N21" s="247" t="str">
        <f>IF('ENTRADA-DATOS'!O17&lt;&gt;"",'ENTRADA-DATOS'!O17,"")</f>
        <v>L</v>
      </c>
      <c r="O21" s="247" t="str">
        <f>IF('ENTRADA-DATOS'!L17&lt;&gt;"",'ENTRADA-DATOS'!L17,"")</f>
        <v>CM</v>
      </c>
      <c r="P21" s="247" t="str">
        <f>IF('ENTRADA-DATOS'!U17&lt;&gt;"",'ENTRADA-DATOS'!U17,"")</f>
        <v>C2</v>
      </c>
      <c r="Q21" s="247" t="str">
        <f>IF('ENTRADA-DATOS'!M17&lt;&gt;"",'ENTRADA-DATOS'!M17,"")</f>
        <v>A/GENERAL AUXILIAR</v>
      </c>
      <c r="R21" s="247" t="str">
        <f>IF('ENTRADA-DATOS'!P17&lt;&gt;"",'ENTRADA-DATOS'!P17,"")</f>
        <v>--------</v>
      </c>
      <c r="S21" s="247" t="str">
        <f>IF('ENTRADA-DATOS'!Q17&lt;&gt;"",'ENTRADA-DATOS'!Q17,"")</f>
        <v>--------</v>
      </c>
      <c r="T21" s="247" t="str">
        <f>IF('ENTRADA-DATOS'!R17&lt;&gt;"",'ENTRADA-DATOS'!R17,"")</f>
        <v>C</v>
      </c>
      <c r="U21" s="247" t="str">
        <f>IF('ENTRADA-DATOS'!T17&lt;&gt;"",'ENTRADA-DATOS'!T17,"")</f>
        <v xml:space="preserve">Ninguna </v>
      </c>
      <c r="W21" s="28"/>
    </row>
    <row r="22" spans="2:23" s="10" customFormat="1" ht="28.5" customHeight="1" thickBot="1" x14ac:dyDescent="0.25">
      <c r="B22" s="243" t="str">
        <f>IF('ENTRADA-DATOS'!A18&lt;&gt;"",'ENTRADA-DATOS'!A18,"")</f>
        <v>GMU-F-16</v>
      </c>
      <c r="C22" s="256">
        <v>1</v>
      </c>
      <c r="D22" s="244" t="str">
        <f>IF('ENTRADA-DATOS'!C18&lt;&gt;"",'ENTRADA-DATOS'!C18,"")</f>
        <v>G.M. URBANISMO</v>
      </c>
      <c r="E22" s="244" t="str">
        <f>IF('ENTRADA-DATOS'!F18&lt;&gt;"",'ENTRADA-DATOS'!F18,"")</f>
        <v>SERVICIOS GENERALES</v>
      </c>
      <c r="F22" s="244" t="str">
        <f>IF('ENTRADA-DATOS'!G18&lt;&gt;"",'ENTRADA-DATOS'!G18,"")</f>
        <v>SIN ESPECIFICAR</v>
      </c>
      <c r="G22" s="255" t="str">
        <f>IF('ENTRADA-DATOS'!H18&lt;&gt;"",'ENTRADA-DATOS'!H18,"")</f>
        <v>Delinenante- Funciones previstas en la ficha descriptiva de puestos de trabajo</v>
      </c>
      <c r="H22" s="245" t="str">
        <f>IF('ENTRADA-DATOS'!I18&lt;&gt;"",'ENTRADA-DATOS'!I18,"")</f>
        <v>NS</v>
      </c>
      <c r="I22" s="246">
        <f>'ENTRADA-DATOS'!V18</f>
        <v>20</v>
      </c>
      <c r="J22" s="247">
        <f>'ENTRADA-DATOS'!AK18</f>
        <v>0</v>
      </c>
      <c r="K22" s="247">
        <f>'ENTRADA-DATOS'!W18</f>
        <v>46</v>
      </c>
      <c r="L22" s="247">
        <f t="shared" si="0"/>
        <v>13961</v>
      </c>
      <c r="M22" s="247" t="str">
        <f>IF('ENTRADA-DATOS'!J18&lt;&gt;"",'ENTRADA-DATOS'!J18,"")</f>
        <v>F</v>
      </c>
      <c r="N22" s="247" t="str">
        <f>IF('ENTRADA-DATOS'!O18&lt;&gt;"",'ENTRADA-DATOS'!O18,"")</f>
        <v>L</v>
      </c>
      <c r="O22" s="247" t="str">
        <f>IF('ENTRADA-DATOS'!L18&lt;&gt;"",'ENTRADA-DATOS'!L18,"")</f>
        <v>CM</v>
      </c>
      <c r="P22" s="247" t="str">
        <f>IF('ENTRADA-DATOS'!U18&lt;&gt;"",'ENTRADA-DATOS'!U18,"")</f>
        <v>C1</v>
      </c>
      <c r="Q22" s="247" t="str">
        <f>IF('ENTRADA-DATOS'!M18&lt;&gt;"",'ENTRADA-DATOS'!M18,"")</f>
        <v>A/ESPECIAL TÉCNICA</v>
      </c>
      <c r="R22" s="247" t="str">
        <f>IF('ENTRADA-DATOS'!P18&lt;&gt;"",'ENTRADA-DATOS'!P18,"")</f>
        <v/>
      </c>
      <c r="S22" s="247" t="str">
        <f>IF('ENTRADA-DATOS'!Q18&lt;&gt;"",'ENTRADA-DATOS'!Q18,"")</f>
        <v/>
      </c>
      <c r="T22" s="247" t="str">
        <f>IF('ENTRADA-DATOS'!R18&lt;&gt;"",'ENTRADA-DATOS'!R18,"")</f>
        <v>C</v>
      </c>
      <c r="U22" s="247" t="str">
        <f>IF('ENTRADA-DATOS'!T18&lt;&gt;"",'ENTRADA-DATOS'!T18,"")</f>
        <v xml:space="preserve">Ninguna </v>
      </c>
      <c r="W22" s="28"/>
    </row>
    <row r="23" spans="2:23" s="10" customFormat="1" ht="28.5" customHeight="1" thickBot="1" x14ac:dyDescent="0.25">
      <c r="B23" s="243" t="str">
        <f>IF('ENTRADA-DATOS'!A19&lt;&gt;"",'ENTRADA-DATOS'!A19,"")</f>
        <v>GMU-F-17</v>
      </c>
      <c r="C23" s="256">
        <v>1</v>
      </c>
      <c r="D23" s="244" t="str">
        <f>IF('ENTRADA-DATOS'!C19&lt;&gt;"",'ENTRADA-DATOS'!C19,"")</f>
        <v>G.M. URBANISMO</v>
      </c>
      <c r="E23" s="244" t="str">
        <f>IF('ENTRADA-DATOS'!F19&lt;&gt;"",'ENTRADA-DATOS'!F19,"")</f>
        <v>SERVICIOS GENERALES</v>
      </c>
      <c r="F23" s="244" t="str">
        <f>IF('ENTRADA-DATOS'!G19&lt;&gt;"",'ENTRADA-DATOS'!G19,"")</f>
        <v>SIN ESPECIFICAR</v>
      </c>
      <c r="G23" s="255" t="str">
        <f>IF('ENTRADA-DATOS'!H19&lt;&gt;"",'ENTRADA-DATOS'!H19,"")</f>
        <v>Delinenante- Funciones previstas en la ficha descriptiva de puestos de trabajo</v>
      </c>
      <c r="H23" s="245" t="str">
        <f>IF('ENTRADA-DATOS'!I19&lt;&gt;"",'ENTRADA-DATOS'!I19,"")</f>
        <v>NS</v>
      </c>
      <c r="I23" s="246">
        <f>'ENTRADA-DATOS'!V19</f>
        <v>20</v>
      </c>
      <c r="J23" s="247">
        <f>'ENTRADA-DATOS'!AK19</f>
        <v>0</v>
      </c>
      <c r="K23" s="247">
        <f>'ENTRADA-DATOS'!W19</f>
        <v>46</v>
      </c>
      <c r="L23" s="247">
        <f t="shared" si="0"/>
        <v>13961</v>
      </c>
      <c r="M23" s="247" t="str">
        <f>IF('ENTRADA-DATOS'!J19&lt;&gt;"",'ENTRADA-DATOS'!J19,"")</f>
        <v>F</v>
      </c>
      <c r="N23" s="247" t="str">
        <f>IF('ENTRADA-DATOS'!O19&lt;&gt;"",'ENTRADA-DATOS'!O19,"")</f>
        <v>L</v>
      </c>
      <c r="O23" s="247" t="str">
        <f>IF('ENTRADA-DATOS'!L19&lt;&gt;"",'ENTRADA-DATOS'!L19,"")</f>
        <v>CM</v>
      </c>
      <c r="P23" s="247" t="str">
        <f>IF('ENTRADA-DATOS'!U19&lt;&gt;"",'ENTRADA-DATOS'!U19,"")</f>
        <v>C1</v>
      </c>
      <c r="Q23" s="247" t="str">
        <f>IF('ENTRADA-DATOS'!M19&lt;&gt;"",'ENTRADA-DATOS'!M19,"")</f>
        <v>A/ESPECIAL TÉCNICA</v>
      </c>
      <c r="R23" s="247" t="str">
        <f>IF('ENTRADA-DATOS'!P19&lt;&gt;"",'ENTRADA-DATOS'!P19,"")</f>
        <v/>
      </c>
      <c r="S23" s="247" t="str">
        <f>IF('ENTRADA-DATOS'!Q19&lt;&gt;"",'ENTRADA-DATOS'!Q19,"")</f>
        <v/>
      </c>
      <c r="T23" s="247" t="str">
        <f>IF('ENTRADA-DATOS'!R19&lt;&gt;"",'ENTRADA-DATOS'!R19,"")</f>
        <v>V</v>
      </c>
      <c r="U23" s="247" t="str">
        <f>IF('ENTRADA-DATOS'!T19&lt;&gt;"",'ENTRADA-DATOS'!T19,"")</f>
        <v xml:space="preserve">Ninguna </v>
      </c>
    </row>
    <row r="24" spans="2:23" s="10" customFormat="1" ht="24.95" customHeight="1" x14ac:dyDescent="0.2">
      <c r="B24" s="14"/>
      <c r="C24" s="14"/>
      <c r="D24" s="11"/>
      <c r="E24" s="11"/>
      <c r="F24" s="11"/>
      <c r="G24" s="9"/>
      <c r="H24" s="12"/>
      <c r="I24" s="12"/>
      <c r="J24" s="12"/>
      <c r="K24" s="12"/>
      <c r="L24" s="12"/>
      <c r="M24" s="12"/>
      <c r="R24" s="12"/>
      <c r="S24" s="12"/>
      <c r="T24" s="13"/>
      <c r="U24" s="12"/>
    </row>
    <row r="25" spans="2:23" s="10" customFormat="1" ht="24.95" customHeight="1" x14ac:dyDescent="0.2">
      <c r="B25" s="14"/>
      <c r="C25" s="14"/>
      <c r="D25" s="11"/>
      <c r="E25" s="11"/>
      <c r="F25" s="11"/>
      <c r="G25" s="9"/>
      <c r="H25" s="12"/>
      <c r="I25" s="12"/>
      <c r="J25" s="12"/>
      <c r="K25" s="12"/>
      <c r="L25" s="12"/>
      <c r="M25" s="12"/>
      <c r="R25" s="12"/>
      <c r="S25" s="12"/>
      <c r="T25" s="13"/>
      <c r="U25" s="12"/>
    </row>
    <row r="26" spans="2:23" s="10" customFormat="1" ht="24.95" customHeight="1" x14ac:dyDescent="0.2">
      <c r="B26" s="14"/>
      <c r="C26" s="14"/>
      <c r="D26" s="11"/>
      <c r="E26" s="11"/>
      <c r="F26" s="11"/>
      <c r="G26" s="9"/>
      <c r="H26" s="12"/>
      <c r="I26" s="12"/>
      <c r="J26" s="12"/>
      <c r="K26" s="12"/>
      <c r="L26" s="12"/>
      <c r="M26" s="12"/>
      <c r="R26" s="12"/>
      <c r="S26" s="12"/>
      <c r="T26" s="13"/>
      <c r="U26" s="12"/>
    </row>
    <row r="27" spans="2:23" s="10" customFormat="1" ht="24.95" customHeight="1" x14ac:dyDescent="0.2">
      <c r="B27" s="14"/>
      <c r="C27" s="14"/>
      <c r="D27" s="11"/>
      <c r="E27" s="11"/>
      <c r="F27" s="11"/>
      <c r="G27" s="9"/>
      <c r="H27" s="12"/>
      <c r="I27" s="12"/>
      <c r="J27" s="12"/>
      <c r="K27" s="12"/>
      <c r="L27" s="12"/>
      <c r="M27" s="12"/>
      <c r="R27" s="12"/>
      <c r="S27" s="12"/>
      <c r="T27" s="13"/>
      <c r="U27" s="12"/>
    </row>
    <row r="28" spans="2:23" s="10" customFormat="1" ht="24.95" customHeight="1" x14ac:dyDescent="0.2">
      <c r="B28" s="14"/>
      <c r="C28" s="14"/>
      <c r="D28" s="11"/>
      <c r="E28" s="11"/>
      <c r="F28" s="11"/>
      <c r="G28" s="9"/>
      <c r="H28" s="12"/>
      <c r="I28" s="12"/>
      <c r="J28" s="12"/>
      <c r="K28" s="12"/>
      <c r="L28" s="12"/>
      <c r="M28" s="12"/>
      <c r="R28" s="12"/>
      <c r="S28" s="12"/>
      <c r="T28" s="13"/>
      <c r="U28" s="12"/>
    </row>
    <row r="29" spans="2:23" s="10" customFormat="1" ht="24.95" customHeight="1" x14ac:dyDescent="0.2">
      <c r="B29" s="14"/>
      <c r="C29" s="14"/>
      <c r="D29" s="11"/>
      <c r="E29" s="11"/>
      <c r="F29" s="11"/>
      <c r="G29" s="9"/>
      <c r="H29" s="12"/>
      <c r="I29" s="12"/>
      <c r="J29" s="12"/>
      <c r="K29" s="12"/>
      <c r="L29" s="12"/>
      <c r="M29" s="12"/>
      <c r="R29" s="12"/>
      <c r="S29" s="12"/>
      <c r="T29" s="13"/>
      <c r="U29" s="12"/>
    </row>
    <row r="30" spans="2:23" s="10" customFormat="1" ht="24.95" customHeight="1" x14ac:dyDescent="0.2">
      <c r="B30" s="14"/>
      <c r="C30" s="14"/>
      <c r="D30" s="11"/>
      <c r="E30" s="11"/>
      <c r="F30" s="11"/>
      <c r="G30" s="9"/>
      <c r="H30" s="12"/>
      <c r="I30" s="12"/>
      <c r="J30" s="12"/>
      <c r="K30" s="12"/>
      <c r="L30" s="12"/>
      <c r="M30" s="12"/>
      <c r="R30" s="12"/>
      <c r="S30" s="12"/>
      <c r="T30" s="13"/>
      <c r="U30" s="12"/>
    </row>
    <row r="31" spans="2:23" ht="24.95" customHeight="1" x14ac:dyDescent="0.2"/>
    <row r="32" spans="2:23" ht="24.95" customHeight="1" x14ac:dyDescent="0.2"/>
    <row r="33" ht="24.95" customHeight="1" x14ac:dyDescent="0.2"/>
    <row r="34" ht="24.95" customHeight="1" x14ac:dyDescent="0.2"/>
    <row r="35" ht="24.95" customHeight="1" x14ac:dyDescent="0.2"/>
    <row r="36" ht="24.95" customHeight="1" x14ac:dyDescent="0.2"/>
    <row r="37" ht="24.95" customHeight="1" x14ac:dyDescent="0.2"/>
    <row r="38" ht="24.95" customHeight="1" x14ac:dyDescent="0.2"/>
    <row r="39" ht="24.95" customHeight="1" x14ac:dyDescent="0.2"/>
    <row r="40" ht="24.95" customHeight="1" x14ac:dyDescent="0.2"/>
    <row r="41" ht="24.95" customHeight="1" x14ac:dyDescent="0.2"/>
    <row r="42" ht="24.95" customHeight="1" x14ac:dyDescent="0.2"/>
    <row r="43" ht="24.95" customHeight="1" x14ac:dyDescent="0.2"/>
    <row r="44" ht="24.95" customHeight="1" x14ac:dyDescent="0.2"/>
    <row r="45" ht="24.95" customHeight="1" x14ac:dyDescent="0.2"/>
    <row r="46" ht="24.95" customHeight="1" x14ac:dyDescent="0.2"/>
    <row r="47" ht="24.95" customHeight="1" x14ac:dyDescent="0.2"/>
    <row r="48" ht="24.95" customHeight="1" x14ac:dyDescent="0.2"/>
    <row r="49" ht="24.95" customHeight="1" x14ac:dyDescent="0.2"/>
    <row r="50" ht="24.95" customHeight="1" x14ac:dyDescent="0.2"/>
    <row r="51" ht="24.95" customHeight="1" x14ac:dyDescent="0.2"/>
    <row r="52" ht="24.95" customHeight="1" x14ac:dyDescent="0.2"/>
    <row r="53" ht="24.95" customHeight="1" x14ac:dyDescent="0.2"/>
    <row r="54" ht="24.95" customHeight="1" x14ac:dyDescent="0.2"/>
    <row r="55" ht="24.95" customHeight="1" x14ac:dyDescent="0.2"/>
    <row r="56" ht="24.95" customHeight="1" x14ac:dyDescent="0.2"/>
    <row r="57" ht="24.95" customHeight="1" x14ac:dyDescent="0.2"/>
    <row r="58" ht="24.95" customHeight="1" x14ac:dyDescent="0.2"/>
    <row r="59" ht="24.95" customHeight="1" x14ac:dyDescent="0.2"/>
    <row r="60" ht="24.95" customHeight="1" x14ac:dyDescent="0.2"/>
    <row r="61" ht="24.95" customHeight="1" x14ac:dyDescent="0.2"/>
    <row r="62" ht="24.95" customHeight="1" x14ac:dyDescent="0.2"/>
    <row r="63" ht="24.95" customHeight="1" x14ac:dyDescent="0.2"/>
    <row r="64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thickBot="1" x14ac:dyDescent="0.25"/>
  </sheetData>
  <mergeCells count="21">
    <mergeCell ref="K4:K5"/>
    <mergeCell ref="R4:S4"/>
    <mergeCell ref="P4:Q4"/>
    <mergeCell ref="M3:S3"/>
    <mergeCell ref="M4:M5"/>
    <mergeCell ref="N4:N5"/>
    <mergeCell ref="O4:O5"/>
    <mergeCell ref="B2:E2"/>
    <mergeCell ref="B3:B5"/>
    <mergeCell ref="H3:H5"/>
    <mergeCell ref="F3:F5"/>
    <mergeCell ref="E3:E5"/>
    <mergeCell ref="D3:D5"/>
    <mergeCell ref="G3:G5"/>
    <mergeCell ref="C3:C5"/>
    <mergeCell ref="J4:J5"/>
    <mergeCell ref="T3:T5"/>
    <mergeCell ref="I4:I5"/>
    <mergeCell ref="I3:L3"/>
    <mergeCell ref="L4:L5"/>
    <mergeCell ref="U3:U5"/>
  </mergeCells>
  <pageMargins left="0.196850393700787" right="0.27559055118110198" top="0.28000000000000003" bottom="0.31496062992126" header="0.23622047244094499" footer="0.196850393700787"/>
  <pageSetup paperSize="8" scale="82" fitToHeight="5" orientation="landscape" r:id="rId1"/>
  <headerFooter alignWithMargins="0">
    <oddHeader xml:space="preserve">&amp;R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7"/>
    <pageSetUpPr fitToPage="1"/>
  </sheetPr>
  <dimension ref="B2:M67"/>
  <sheetViews>
    <sheetView showGridLines="0" topLeftCell="A28" zoomScale="130" zoomScaleNormal="130" workbookViewId="0">
      <selection activeCell="G31" sqref="G31"/>
    </sheetView>
  </sheetViews>
  <sheetFormatPr baseColWidth="10" defaultColWidth="13.33203125" defaultRowHeight="12.75" x14ac:dyDescent="0.2"/>
  <cols>
    <col min="1" max="1" width="2.5" style="32" customWidth="1"/>
    <col min="2" max="2" width="6.1640625" style="48" bestFit="1" customWidth="1"/>
    <col min="3" max="3" width="5.83203125" style="32" bestFit="1" customWidth="1"/>
    <col min="4" max="4" width="9.33203125" style="32" bestFit="1" customWidth="1"/>
    <col min="5" max="5" width="50.1640625" style="34" customWidth="1"/>
    <col min="6" max="6" width="16" style="33" customWidth="1"/>
    <col min="7" max="7" width="14.33203125" style="33" bestFit="1" customWidth="1"/>
    <col min="8" max="8" width="13.83203125" style="33" customWidth="1"/>
    <col min="9" max="9" width="15.83203125" style="33" customWidth="1"/>
    <col min="10" max="10" width="5.83203125" style="33" customWidth="1"/>
    <col min="11" max="11" width="24.6640625" style="32" customWidth="1"/>
    <col min="12" max="16384" width="13.33203125" style="32"/>
  </cols>
  <sheetData>
    <row r="2" spans="2:12" ht="21" x14ac:dyDescent="0.35">
      <c r="B2" s="51"/>
      <c r="C2" s="52"/>
      <c r="D2" s="52"/>
      <c r="E2" s="98" t="s">
        <v>152</v>
      </c>
      <c r="F2" s="99"/>
      <c r="G2" s="99"/>
      <c r="H2" s="100" t="s">
        <v>211</v>
      </c>
      <c r="I2" s="108">
        <f ca="1">TODAY()</f>
        <v>46142</v>
      </c>
    </row>
    <row r="3" spans="2:12" ht="15.75" x14ac:dyDescent="0.25">
      <c r="B3" s="53"/>
      <c r="C3" s="54"/>
      <c r="D3" s="54"/>
      <c r="E3" s="101" t="s">
        <v>256</v>
      </c>
      <c r="F3" s="102"/>
      <c r="G3" s="102"/>
      <c r="H3" s="102"/>
      <c r="I3" s="103"/>
    </row>
    <row r="4" spans="2:12" ht="6.75" customHeight="1" x14ac:dyDescent="0.2"/>
    <row r="5" spans="2:12" x14ac:dyDescent="0.2">
      <c r="B5" s="270" t="s">
        <v>153</v>
      </c>
      <c r="C5" s="271"/>
      <c r="D5" s="271"/>
      <c r="E5" s="271"/>
      <c r="F5" s="271"/>
      <c r="G5" s="271"/>
      <c r="H5" s="271"/>
      <c r="I5" s="272"/>
    </row>
    <row r="6" spans="2:12" s="36" customFormat="1" ht="28.5" customHeight="1" x14ac:dyDescent="0.2">
      <c r="B6" s="75" t="s">
        <v>154</v>
      </c>
      <c r="C6" s="75" t="s">
        <v>155</v>
      </c>
      <c r="D6" s="75" t="s">
        <v>156</v>
      </c>
      <c r="E6" s="75" t="s">
        <v>157</v>
      </c>
      <c r="F6" s="74" t="s">
        <v>240</v>
      </c>
      <c r="G6" s="74" t="s">
        <v>257</v>
      </c>
      <c r="H6" s="75" t="s">
        <v>209</v>
      </c>
      <c r="I6" s="76" t="s">
        <v>158</v>
      </c>
      <c r="J6" s="35"/>
    </row>
    <row r="7" spans="2:12" x14ac:dyDescent="0.2">
      <c r="B7" s="55" t="s">
        <v>159</v>
      </c>
      <c r="C7" s="59">
        <v>432</v>
      </c>
      <c r="D7" s="59">
        <v>10000</v>
      </c>
      <c r="E7" s="56" t="s">
        <v>160</v>
      </c>
      <c r="F7" s="60">
        <v>0</v>
      </c>
      <c r="G7" s="61">
        <f>'ENTRADA-DATOS'!AM2</f>
        <v>0</v>
      </c>
      <c r="H7" s="58">
        <f>G7-F7</f>
        <v>0</v>
      </c>
      <c r="I7" s="62"/>
      <c r="J7" s="38"/>
    </row>
    <row r="8" spans="2:12" x14ac:dyDescent="0.2">
      <c r="B8" s="55" t="s">
        <v>159</v>
      </c>
      <c r="C8" s="59">
        <v>432</v>
      </c>
      <c r="D8" s="59">
        <v>16003</v>
      </c>
      <c r="E8" s="56" t="s">
        <v>161</v>
      </c>
      <c r="F8" s="60">
        <v>0</v>
      </c>
      <c r="G8" s="61">
        <f>'ENTRADA-DATOS'!AV2</f>
        <v>0</v>
      </c>
      <c r="H8" s="58">
        <f>G8-F8</f>
        <v>0</v>
      </c>
      <c r="I8" s="62"/>
      <c r="J8" s="38"/>
    </row>
    <row r="9" spans="2:12" x14ac:dyDescent="0.2">
      <c r="C9" s="41"/>
      <c r="D9" s="41"/>
      <c r="E9" s="42" t="s">
        <v>162</v>
      </c>
      <c r="F9" s="85">
        <f>SUM(F7:F8)</f>
        <v>0</v>
      </c>
      <c r="G9" s="66">
        <f>SUM(G7:G8)</f>
        <v>0</v>
      </c>
      <c r="H9" s="85">
        <f>SUM(H7:H8)</f>
        <v>0</v>
      </c>
      <c r="I9" s="86"/>
      <c r="J9" s="44"/>
    </row>
    <row r="10" spans="2:12" x14ac:dyDescent="0.2">
      <c r="C10" s="41"/>
      <c r="D10" s="41"/>
      <c r="E10" s="42"/>
      <c r="F10" s="43"/>
      <c r="G10" s="49"/>
      <c r="H10" s="43"/>
      <c r="I10" s="37"/>
      <c r="J10" s="38"/>
    </row>
    <row r="11" spans="2:12" x14ac:dyDescent="0.2">
      <c r="B11" s="270" t="s">
        <v>163</v>
      </c>
      <c r="C11" s="271"/>
      <c r="D11" s="271"/>
      <c r="E11" s="271"/>
      <c r="F11" s="271"/>
      <c r="G11" s="271"/>
      <c r="H11" s="271"/>
      <c r="I11" s="272"/>
    </row>
    <row r="12" spans="2:12" s="36" customFormat="1" ht="30" customHeight="1" x14ac:dyDescent="0.2">
      <c r="B12" s="75" t="s">
        <v>154</v>
      </c>
      <c r="C12" s="75" t="s">
        <v>155</v>
      </c>
      <c r="D12" s="75" t="s">
        <v>156</v>
      </c>
      <c r="E12" s="75" t="s">
        <v>157</v>
      </c>
      <c r="F12" s="74" t="s">
        <v>240</v>
      </c>
      <c r="G12" s="74" t="s">
        <v>257</v>
      </c>
      <c r="H12" s="75" t="s">
        <v>209</v>
      </c>
      <c r="I12" s="76" t="s">
        <v>158</v>
      </c>
      <c r="J12" s="35"/>
    </row>
    <row r="13" spans="2:12" x14ac:dyDescent="0.2">
      <c r="B13" s="55" t="s">
        <v>159</v>
      </c>
      <c r="C13" s="59">
        <v>432</v>
      </c>
      <c r="D13" s="59">
        <v>12000</v>
      </c>
      <c r="E13" s="56" t="s">
        <v>164</v>
      </c>
      <c r="F13" s="64">
        <v>284742.73</v>
      </c>
      <c r="G13" s="63">
        <f>'ENTRADA-DATOS'!AG20</f>
        <v>290087.84999999998</v>
      </c>
      <c r="H13" s="58">
        <f t="shared" ref="H13:H18" si="0">G13-F13</f>
        <v>5345.12</v>
      </c>
      <c r="I13" s="62">
        <f t="shared" ref="I13:I18" si="1">IF(G13&gt;0,(H13/F13),"")</f>
        <v>1.8800000000000001E-2</v>
      </c>
    </row>
    <row r="14" spans="2:12" x14ac:dyDescent="0.2">
      <c r="B14" s="55" t="s">
        <v>159</v>
      </c>
      <c r="C14" s="59">
        <v>432</v>
      </c>
      <c r="D14" s="59">
        <v>12100</v>
      </c>
      <c r="E14" s="56" t="s">
        <v>165</v>
      </c>
      <c r="F14" s="64">
        <v>426204.83</v>
      </c>
      <c r="G14" s="63">
        <f>'ENTRADA-DATOS'!AL20</f>
        <v>457477.6</v>
      </c>
      <c r="H14" s="58">
        <f t="shared" si="0"/>
        <v>31272.77</v>
      </c>
      <c r="I14" s="62">
        <f t="shared" si="1"/>
        <v>7.3400000000000007E-2</v>
      </c>
      <c r="L14" s="163"/>
    </row>
    <row r="15" spans="2:12" x14ac:dyDescent="0.2">
      <c r="B15" s="55" t="s">
        <v>159</v>
      </c>
      <c r="C15" s="59">
        <v>432</v>
      </c>
      <c r="D15" s="59">
        <v>13000</v>
      </c>
      <c r="E15" s="56" t="s">
        <v>166</v>
      </c>
      <c r="F15" s="64">
        <v>0</v>
      </c>
      <c r="G15" s="63">
        <v>0</v>
      </c>
      <c r="H15" s="58">
        <f t="shared" si="0"/>
        <v>0</v>
      </c>
      <c r="I15" s="62" t="str">
        <f t="shared" si="1"/>
        <v/>
      </c>
    </row>
    <row r="16" spans="2:12" x14ac:dyDescent="0.2">
      <c r="B16" s="55" t="s">
        <v>159</v>
      </c>
      <c r="C16" s="59">
        <v>432</v>
      </c>
      <c r="D16" s="59">
        <v>13001</v>
      </c>
      <c r="E16" s="56" t="s">
        <v>167</v>
      </c>
      <c r="F16" s="64">
        <v>0</v>
      </c>
      <c r="G16" s="63">
        <v>0</v>
      </c>
      <c r="H16" s="58">
        <f t="shared" si="0"/>
        <v>0</v>
      </c>
      <c r="I16" s="62" t="str">
        <f t="shared" si="1"/>
        <v/>
      </c>
    </row>
    <row r="17" spans="2:13" x14ac:dyDescent="0.2">
      <c r="B17" s="55" t="s">
        <v>159</v>
      </c>
      <c r="C17" s="59">
        <v>432</v>
      </c>
      <c r="D17" s="59">
        <v>16000</v>
      </c>
      <c r="E17" s="56" t="s">
        <v>172</v>
      </c>
      <c r="F17" s="64">
        <v>198706.01</v>
      </c>
      <c r="G17" s="63">
        <f>'ENTRADA-DATOS'!AV20</f>
        <v>208008.45</v>
      </c>
      <c r="H17" s="58">
        <f t="shared" si="0"/>
        <v>9302.44</v>
      </c>
      <c r="I17" s="62">
        <f t="shared" si="1"/>
        <v>4.6800000000000001E-2</v>
      </c>
    </row>
    <row r="18" spans="2:13" x14ac:dyDescent="0.2">
      <c r="B18" s="55" t="s">
        <v>159</v>
      </c>
      <c r="C18" s="59">
        <v>432</v>
      </c>
      <c r="D18" s="59">
        <v>16001</v>
      </c>
      <c r="E18" s="56" t="s">
        <v>173</v>
      </c>
      <c r="F18" s="64">
        <v>0</v>
      </c>
      <c r="G18" s="63">
        <v>0</v>
      </c>
      <c r="H18" s="58">
        <f t="shared" si="0"/>
        <v>0</v>
      </c>
      <c r="I18" s="62" t="str">
        <f t="shared" si="1"/>
        <v/>
      </c>
    </row>
    <row r="19" spans="2:13" x14ac:dyDescent="0.2">
      <c r="C19" s="41"/>
      <c r="D19" s="41"/>
      <c r="E19" s="42" t="s">
        <v>182</v>
      </c>
      <c r="F19" s="85">
        <f>SUM(F13:F18)</f>
        <v>909653.57</v>
      </c>
      <c r="G19" s="66">
        <f>SUM(G13:G18)</f>
        <v>955573.9</v>
      </c>
      <c r="H19" s="85">
        <f>SUM(H13:H18)</f>
        <v>45920.33</v>
      </c>
      <c r="I19" s="86">
        <f>SUM(I13:I18)</f>
        <v>0.13900000000000001</v>
      </c>
      <c r="M19" s="33"/>
    </row>
    <row r="20" spans="2:13" x14ac:dyDescent="0.2">
      <c r="C20" s="41"/>
      <c r="D20" s="41"/>
    </row>
    <row r="21" spans="2:13" x14ac:dyDescent="0.2">
      <c r="B21" s="270" t="s">
        <v>181</v>
      </c>
      <c r="C21" s="271"/>
      <c r="D21" s="271"/>
      <c r="E21" s="271"/>
      <c r="F21" s="271"/>
      <c r="G21" s="271"/>
      <c r="H21" s="271"/>
      <c r="I21" s="272"/>
    </row>
    <row r="22" spans="2:13" ht="25.5" x14ac:dyDescent="0.2">
      <c r="B22" s="75" t="s">
        <v>154</v>
      </c>
      <c r="C22" s="75" t="s">
        <v>155</v>
      </c>
      <c r="D22" s="75" t="s">
        <v>156</v>
      </c>
      <c r="E22" s="75" t="s">
        <v>157</v>
      </c>
      <c r="F22" s="74" t="s">
        <v>240</v>
      </c>
      <c r="G22" s="74" t="s">
        <v>257</v>
      </c>
      <c r="H22" s="75" t="s">
        <v>209</v>
      </c>
      <c r="I22" s="76" t="s">
        <v>158</v>
      </c>
    </row>
    <row r="23" spans="2:13" x14ac:dyDescent="0.2">
      <c r="B23" s="55" t="s">
        <v>159</v>
      </c>
      <c r="C23" s="65">
        <v>432</v>
      </c>
      <c r="D23" s="59">
        <v>14100</v>
      </c>
      <c r="E23" s="56" t="s">
        <v>168</v>
      </c>
      <c r="F23" s="60">
        <v>0</v>
      </c>
      <c r="G23" s="63">
        <v>0</v>
      </c>
      <c r="H23" s="58" t="str">
        <f t="shared" ref="H23:H29" si="2">IF(G23&gt;0,(G23-F23),"")</f>
        <v/>
      </c>
      <c r="I23" s="62" t="str">
        <f t="shared" ref="I23:I29" si="3">IF(G23&gt;0,(H23/F23),"")</f>
        <v/>
      </c>
    </row>
    <row r="24" spans="2:13" ht="13.5" customHeight="1" x14ac:dyDescent="0.2">
      <c r="B24" s="55" t="s">
        <v>159</v>
      </c>
      <c r="C24" s="65">
        <v>432</v>
      </c>
      <c r="D24" s="59">
        <v>16002</v>
      </c>
      <c r="E24" s="56" t="s">
        <v>174</v>
      </c>
      <c r="F24" s="60">
        <v>0</v>
      </c>
      <c r="G24" s="63">
        <v>0</v>
      </c>
      <c r="H24" s="58" t="str">
        <f t="shared" si="2"/>
        <v/>
      </c>
      <c r="I24" s="62" t="str">
        <f t="shared" si="3"/>
        <v/>
      </c>
    </row>
    <row r="25" spans="2:13" x14ac:dyDescent="0.2">
      <c r="B25" s="55" t="s">
        <v>159</v>
      </c>
      <c r="C25" s="65">
        <v>432</v>
      </c>
      <c r="D25" s="59">
        <v>15100</v>
      </c>
      <c r="E25" s="56" t="s">
        <v>170</v>
      </c>
      <c r="F25" s="60">
        <v>30000</v>
      </c>
      <c r="G25" s="63">
        <v>30000</v>
      </c>
      <c r="H25" s="58">
        <f t="shared" si="2"/>
        <v>0</v>
      </c>
      <c r="I25" s="62">
        <f t="shared" si="3"/>
        <v>0</v>
      </c>
    </row>
    <row r="26" spans="2:13" x14ac:dyDescent="0.2">
      <c r="B26" s="55" t="s">
        <v>159</v>
      </c>
      <c r="C26" s="65">
        <v>432</v>
      </c>
      <c r="D26" s="59">
        <v>15101</v>
      </c>
      <c r="E26" s="56" t="s">
        <v>171</v>
      </c>
      <c r="F26" s="60">
        <v>0</v>
      </c>
      <c r="G26" s="63">
        <v>0</v>
      </c>
      <c r="H26" s="58" t="str">
        <f t="shared" si="2"/>
        <v/>
      </c>
      <c r="I26" s="62" t="str">
        <f t="shared" si="3"/>
        <v/>
      </c>
    </row>
    <row r="27" spans="2:13" x14ac:dyDescent="0.2">
      <c r="B27" s="55" t="s">
        <v>159</v>
      </c>
      <c r="C27" s="65">
        <v>432</v>
      </c>
      <c r="D27" s="59">
        <v>12101</v>
      </c>
      <c r="E27" s="56" t="s">
        <v>206</v>
      </c>
      <c r="F27" s="60">
        <v>0</v>
      </c>
      <c r="G27" s="63">
        <v>0</v>
      </c>
      <c r="H27" s="58" t="str">
        <f t="shared" si="2"/>
        <v/>
      </c>
      <c r="I27" s="62" t="str">
        <f t="shared" si="3"/>
        <v/>
      </c>
    </row>
    <row r="28" spans="2:13" x14ac:dyDescent="0.2">
      <c r="B28" s="55" t="s">
        <v>159</v>
      </c>
      <c r="C28" s="65">
        <v>432</v>
      </c>
      <c r="D28" s="59">
        <v>15000</v>
      </c>
      <c r="E28" s="56" t="s">
        <v>169</v>
      </c>
      <c r="F28" s="60">
        <v>0</v>
      </c>
      <c r="G28" s="63">
        <v>0</v>
      </c>
      <c r="H28" s="58" t="str">
        <f>IF(G28&gt;0,(G28-F28),"")</f>
        <v/>
      </c>
      <c r="I28" s="62" t="str">
        <f t="shared" si="3"/>
        <v/>
      </c>
    </row>
    <row r="29" spans="2:13" x14ac:dyDescent="0.2">
      <c r="B29" s="55" t="s">
        <v>159</v>
      </c>
      <c r="C29" s="65">
        <v>432</v>
      </c>
      <c r="D29" s="59">
        <v>15001</v>
      </c>
      <c r="E29" s="56" t="s">
        <v>169</v>
      </c>
      <c r="F29" s="60">
        <v>16000</v>
      </c>
      <c r="G29" s="63">
        <v>16000</v>
      </c>
      <c r="H29" s="58">
        <f t="shared" si="2"/>
        <v>0</v>
      </c>
      <c r="I29" s="62">
        <f t="shared" si="3"/>
        <v>0</v>
      </c>
    </row>
    <row r="30" spans="2:13" x14ac:dyDescent="0.2">
      <c r="B30" s="56" t="s">
        <v>159</v>
      </c>
      <c r="C30" s="65">
        <v>432</v>
      </c>
      <c r="D30" s="59">
        <v>12199</v>
      </c>
      <c r="E30" s="164" t="s">
        <v>223</v>
      </c>
      <c r="F30" s="58">
        <v>0</v>
      </c>
      <c r="G30" s="63">
        <v>0</v>
      </c>
      <c r="H30" s="58" t="str">
        <f>IF(G30&gt;0,(G30-F30),"")</f>
        <v/>
      </c>
      <c r="I30" s="62"/>
    </row>
    <row r="31" spans="2:13" x14ac:dyDescent="0.2">
      <c r="B31" s="55" t="s">
        <v>159</v>
      </c>
      <c r="C31" s="67">
        <v>432</v>
      </c>
      <c r="D31" s="59">
        <v>12199</v>
      </c>
      <c r="E31" s="164" t="s">
        <v>242</v>
      </c>
      <c r="F31" s="58">
        <v>18193.07</v>
      </c>
      <c r="G31" s="63">
        <f>0.02*G19-0.01</f>
        <v>19111.47</v>
      </c>
      <c r="H31" s="58">
        <f>IF(G31&gt;0,(G31-F31),"")</f>
        <v>918.4</v>
      </c>
      <c r="I31" s="62"/>
    </row>
    <row r="32" spans="2:13" x14ac:dyDescent="0.2">
      <c r="C32" s="41"/>
      <c r="D32" s="41"/>
      <c r="E32" s="42" t="s">
        <v>182</v>
      </c>
      <c r="F32" s="85">
        <f>SUM(F23:F31)</f>
        <v>64193.07</v>
      </c>
      <c r="G32" s="66">
        <f>SUM(G23:G31)</f>
        <v>65111.47</v>
      </c>
      <c r="H32" s="85">
        <f>SUM(H23:H29)</f>
        <v>0</v>
      </c>
      <c r="I32" s="86">
        <f>SUM(I23:I29)</f>
        <v>0</v>
      </c>
    </row>
    <row r="33" spans="2:9" x14ac:dyDescent="0.2">
      <c r="C33" s="41"/>
      <c r="D33" s="41"/>
    </row>
    <row r="34" spans="2:9" x14ac:dyDescent="0.2">
      <c r="B34" s="55" t="s">
        <v>183</v>
      </c>
      <c r="C34" s="59"/>
      <c r="D34" s="59"/>
      <c r="E34" s="57"/>
      <c r="F34" s="58"/>
      <c r="G34" s="58"/>
      <c r="H34" s="58"/>
      <c r="I34" s="58"/>
    </row>
    <row r="35" spans="2:9" ht="25.5" x14ac:dyDescent="0.2">
      <c r="B35" s="75" t="s">
        <v>154</v>
      </c>
      <c r="C35" s="75" t="s">
        <v>155</v>
      </c>
      <c r="D35" s="75" t="s">
        <v>156</v>
      </c>
      <c r="E35" s="75" t="s">
        <v>157</v>
      </c>
      <c r="F35" s="74" t="s">
        <v>240</v>
      </c>
      <c r="G35" s="74" t="s">
        <v>257</v>
      </c>
      <c r="H35" s="75" t="s">
        <v>209</v>
      </c>
      <c r="I35" s="76" t="s">
        <v>158</v>
      </c>
    </row>
    <row r="36" spans="2:9" x14ac:dyDescent="0.2">
      <c r="B36" s="55" t="s">
        <v>159</v>
      </c>
      <c r="C36" s="59">
        <v>432</v>
      </c>
      <c r="D36" s="59">
        <v>16006</v>
      </c>
      <c r="E36" s="56" t="s">
        <v>175</v>
      </c>
      <c r="F36" s="60">
        <v>3000</v>
      </c>
      <c r="G36" s="63">
        <v>3000</v>
      </c>
      <c r="H36" s="58">
        <f t="shared" ref="H36:H42" si="4">IF(G36&gt;0,(G36-F36),"")</f>
        <v>0</v>
      </c>
      <c r="I36" s="62"/>
    </row>
    <row r="37" spans="2:9" x14ac:dyDescent="0.2">
      <c r="B37" s="55" t="s">
        <v>159</v>
      </c>
      <c r="C37" s="59">
        <v>432</v>
      </c>
      <c r="D37" s="59">
        <v>16200</v>
      </c>
      <c r="E37" s="56" t="s">
        <v>176</v>
      </c>
      <c r="F37" s="60">
        <v>1500</v>
      </c>
      <c r="G37" s="63">
        <v>1500</v>
      </c>
      <c r="H37" s="58">
        <f t="shared" si="4"/>
        <v>0</v>
      </c>
      <c r="I37" s="62">
        <f>IF(G37&gt;0,(H37/F37),"")</f>
        <v>0</v>
      </c>
    </row>
    <row r="38" spans="2:9" x14ac:dyDescent="0.2">
      <c r="B38" s="55" t="s">
        <v>159</v>
      </c>
      <c r="C38" s="59">
        <v>432</v>
      </c>
      <c r="D38" s="59">
        <v>16204</v>
      </c>
      <c r="E38" s="56" t="s">
        <v>177</v>
      </c>
      <c r="F38" s="60">
        <v>2500</v>
      </c>
      <c r="G38" s="63">
        <v>2500</v>
      </c>
      <c r="H38" s="58">
        <f t="shared" si="4"/>
        <v>0</v>
      </c>
      <c r="I38" s="62"/>
    </row>
    <row r="39" spans="2:9" x14ac:dyDescent="0.2">
      <c r="B39" s="55" t="s">
        <v>159</v>
      </c>
      <c r="C39" s="59">
        <v>432</v>
      </c>
      <c r="D39" s="59">
        <v>16105</v>
      </c>
      <c r="E39" s="56" t="s">
        <v>191</v>
      </c>
      <c r="F39" s="60">
        <v>0</v>
      </c>
      <c r="G39" s="63">
        <v>0</v>
      </c>
      <c r="H39" s="58" t="str">
        <f t="shared" si="4"/>
        <v/>
      </c>
      <c r="I39" s="62" t="str">
        <f>IF(G39&gt;0,(H39/F39),"")</f>
        <v/>
      </c>
    </row>
    <row r="40" spans="2:9" x14ac:dyDescent="0.2">
      <c r="B40" s="55" t="s">
        <v>159</v>
      </c>
      <c r="C40" s="59">
        <v>432</v>
      </c>
      <c r="D40" s="59">
        <v>16205</v>
      </c>
      <c r="E40" s="56" t="s">
        <v>178</v>
      </c>
      <c r="F40" s="60">
        <v>3000</v>
      </c>
      <c r="G40" s="63">
        <v>3000</v>
      </c>
      <c r="H40" s="58">
        <f t="shared" si="4"/>
        <v>0</v>
      </c>
      <c r="I40" s="62">
        <f>IF(G40&gt;0,(H40/F40),"")</f>
        <v>0</v>
      </c>
    </row>
    <row r="41" spans="2:9" x14ac:dyDescent="0.2">
      <c r="B41" s="55" t="s">
        <v>159</v>
      </c>
      <c r="C41" s="59">
        <v>432</v>
      </c>
      <c r="D41" s="59">
        <v>16304</v>
      </c>
      <c r="E41" s="56" t="s">
        <v>179</v>
      </c>
      <c r="F41" s="60">
        <v>0</v>
      </c>
      <c r="G41" s="63">
        <v>0</v>
      </c>
      <c r="H41" s="58" t="str">
        <f t="shared" si="4"/>
        <v/>
      </c>
      <c r="I41" s="62" t="str">
        <f>IF(G41&gt;0,(H41/F41),"")</f>
        <v/>
      </c>
    </row>
    <row r="42" spans="2:9" x14ac:dyDescent="0.2">
      <c r="B42" s="55" t="s">
        <v>159</v>
      </c>
      <c r="C42" s="59">
        <v>432</v>
      </c>
      <c r="D42" s="59">
        <v>16306</v>
      </c>
      <c r="E42" s="56" t="s">
        <v>180</v>
      </c>
      <c r="F42" s="60">
        <v>0</v>
      </c>
      <c r="G42" s="63">
        <v>0</v>
      </c>
      <c r="H42" s="58" t="str">
        <f t="shared" si="4"/>
        <v/>
      </c>
      <c r="I42" s="62"/>
    </row>
    <row r="43" spans="2:9" x14ac:dyDescent="0.2">
      <c r="E43" s="42" t="s">
        <v>184</v>
      </c>
      <c r="F43" s="85">
        <f>SUM(F36:F42)</f>
        <v>10000</v>
      </c>
      <c r="G43" s="66">
        <f>SUM(G36:G42)</f>
        <v>10000</v>
      </c>
      <c r="H43" s="85">
        <f>SUM(H36:H42)</f>
        <v>0</v>
      </c>
      <c r="I43" s="86">
        <f>SUM(I36:I42)</f>
        <v>0</v>
      </c>
    </row>
    <row r="45" spans="2:9" ht="15.75" x14ac:dyDescent="0.25">
      <c r="B45" s="68" t="s">
        <v>219</v>
      </c>
      <c r="C45" s="69"/>
      <c r="D45" s="69"/>
      <c r="E45" s="70"/>
      <c r="F45" s="71"/>
      <c r="G45" s="71"/>
      <c r="H45" s="71"/>
      <c r="I45" s="71"/>
    </row>
    <row r="46" spans="2:9" ht="29.25" customHeight="1" x14ac:dyDescent="0.2">
      <c r="B46" s="72" t="s">
        <v>185</v>
      </c>
      <c r="C46" s="73"/>
      <c r="D46" s="73"/>
      <c r="E46" s="73"/>
      <c r="F46" s="74" t="s">
        <v>240</v>
      </c>
      <c r="G46" s="74" t="s">
        <v>257</v>
      </c>
      <c r="H46" s="75" t="s">
        <v>209</v>
      </c>
      <c r="I46" s="76" t="s">
        <v>158</v>
      </c>
    </row>
    <row r="47" spans="2:9" ht="15" customHeight="1" x14ac:dyDescent="0.2">
      <c r="B47" s="77" t="s">
        <v>220</v>
      </c>
      <c r="C47" s="78"/>
      <c r="D47" s="78"/>
      <c r="E47" s="78"/>
      <c r="F47" s="79" t="s">
        <v>222</v>
      </c>
      <c r="G47" s="79" t="s">
        <v>259</v>
      </c>
      <c r="H47" s="80">
        <f>G47-F47</f>
        <v>1</v>
      </c>
      <c r="I47" s="269"/>
    </row>
    <row r="48" spans="2:9" ht="15.75" customHeight="1" x14ac:dyDescent="0.2">
      <c r="B48" s="77" t="s">
        <v>221</v>
      </c>
      <c r="C48" s="78"/>
      <c r="D48" s="78"/>
      <c r="E48" s="78"/>
      <c r="F48" s="79" t="s">
        <v>260</v>
      </c>
      <c r="G48" s="81">
        <v>16</v>
      </c>
      <c r="H48" s="80">
        <f>G48-F48</f>
        <v>0</v>
      </c>
      <c r="I48" s="269"/>
    </row>
    <row r="49" spans="2:12" ht="15" x14ac:dyDescent="0.25">
      <c r="B49" s="82" t="s">
        <v>186</v>
      </c>
      <c r="C49" s="83"/>
      <c r="D49" s="83"/>
      <c r="E49" s="83"/>
      <c r="F49" s="96">
        <v>0</v>
      </c>
      <c r="G49" s="87">
        <v>0</v>
      </c>
      <c r="H49" s="96"/>
      <c r="I49" s="97"/>
    </row>
    <row r="50" spans="2:12" ht="15" x14ac:dyDescent="0.25">
      <c r="B50" s="82" t="s">
        <v>187</v>
      </c>
      <c r="C50" s="83"/>
      <c r="D50" s="83"/>
      <c r="E50" s="83"/>
      <c r="F50" s="165">
        <f>F19</f>
        <v>909653.57</v>
      </c>
      <c r="G50" s="84">
        <f>G19</f>
        <v>955573.9</v>
      </c>
      <c r="H50" s="165">
        <f>IF(G50&gt;0,(G50-F50),"")</f>
        <v>45920.33</v>
      </c>
      <c r="I50" s="166">
        <f>IF(G50&gt;0,(H50/F50),"")</f>
        <v>5.0500000000000003E-2</v>
      </c>
    </row>
    <row r="51" spans="2:12" ht="15" x14ac:dyDescent="0.25">
      <c r="B51" s="82" t="s">
        <v>192</v>
      </c>
      <c r="C51" s="83"/>
      <c r="D51" s="83"/>
      <c r="E51" s="83"/>
      <c r="F51" s="165">
        <f>F32</f>
        <v>64193.07</v>
      </c>
      <c r="G51" s="84">
        <f>G32</f>
        <v>65111.47</v>
      </c>
      <c r="H51" s="165">
        <f>IF(G51&gt;0,(G51-F51),"")</f>
        <v>918.4</v>
      </c>
      <c r="I51" s="166">
        <f>IF(G51&gt;0,(H51/F51),"")</f>
        <v>1.43E-2</v>
      </c>
      <c r="L51" s="33"/>
    </row>
    <row r="52" spans="2:12" ht="15" x14ac:dyDescent="0.25">
      <c r="B52" s="82" t="s">
        <v>188</v>
      </c>
      <c r="C52" s="83"/>
      <c r="D52" s="83"/>
      <c r="E52" s="83"/>
      <c r="F52" s="165">
        <f>F43</f>
        <v>10000</v>
      </c>
      <c r="G52" s="84">
        <f>G43</f>
        <v>10000</v>
      </c>
      <c r="H52" s="165">
        <f>IF(G52&gt;0,(G52-F52),"")</f>
        <v>0</v>
      </c>
      <c r="I52" s="166">
        <f>IF(G52&gt;0,(H52/F52),"")</f>
        <v>0</v>
      </c>
    </row>
    <row r="53" spans="2:12" ht="15" x14ac:dyDescent="0.25">
      <c r="B53" s="50"/>
      <c r="C53" s="47"/>
      <c r="D53" s="47"/>
      <c r="E53" s="47"/>
      <c r="F53" s="87">
        <f>SUM(F49:F52)</f>
        <v>983846.64</v>
      </c>
      <c r="G53" s="87">
        <f>SUM(G49:G52)</f>
        <v>1030685.37</v>
      </c>
      <c r="H53" s="87">
        <f>SUM(H49:H52)</f>
        <v>46838.73</v>
      </c>
      <c r="I53" s="167">
        <f>H53/F53</f>
        <v>4.7600000000000003E-2</v>
      </c>
    </row>
    <row r="56" spans="2:12" ht="13.5" thickBot="1" x14ac:dyDescent="0.25">
      <c r="B56" s="45" t="s">
        <v>194</v>
      </c>
      <c r="C56" s="39"/>
      <c r="D56" s="39"/>
      <c r="E56" s="46"/>
      <c r="F56" s="40"/>
      <c r="G56" s="40"/>
      <c r="H56" s="40"/>
      <c r="I56" s="40"/>
    </row>
    <row r="57" spans="2:12" ht="13.5" thickTop="1" x14ac:dyDescent="0.2">
      <c r="H57" s="88"/>
    </row>
    <row r="58" spans="2:12" ht="15.75" customHeight="1" x14ac:dyDescent="0.2">
      <c r="D58" s="93" t="s">
        <v>193</v>
      </c>
      <c r="E58" s="94" t="s">
        <v>205</v>
      </c>
      <c r="F58" s="95" t="s">
        <v>241</v>
      </c>
      <c r="G58" s="95" t="s">
        <v>258</v>
      </c>
      <c r="H58" s="95" t="s">
        <v>208</v>
      </c>
    </row>
    <row r="59" spans="2:12" ht="15.75" x14ac:dyDescent="0.2">
      <c r="D59" s="104" t="s">
        <v>62</v>
      </c>
      <c r="E59" s="89" t="s">
        <v>195</v>
      </c>
      <c r="F59" s="91">
        <f>F53</f>
        <v>983846.64</v>
      </c>
      <c r="G59" s="91">
        <f>G53</f>
        <v>1030685.37</v>
      </c>
      <c r="H59" s="90">
        <f>G59-F59</f>
        <v>46838.73</v>
      </c>
    </row>
    <row r="60" spans="2:12" ht="15.75" x14ac:dyDescent="0.2">
      <c r="D60" s="104" t="s">
        <v>63</v>
      </c>
      <c r="E60" s="89" t="s">
        <v>196</v>
      </c>
      <c r="F60" s="91">
        <v>59500</v>
      </c>
      <c r="G60" s="91">
        <v>59500</v>
      </c>
      <c r="H60" s="90">
        <f t="shared" ref="H60:H66" si="5">G60-F60</f>
        <v>0</v>
      </c>
    </row>
    <row r="61" spans="2:12" ht="15.75" x14ac:dyDescent="0.2">
      <c r="D61" s="104" t="s">
        <v>64</v>
      </c>
      <c r="E61" s="89" t="s">
        <v>197</v>
      </c>
      <c r="F61" s="91">
        <v>0</v>
      </c>
      <c r="G61" s="91">
        <v>0</v>
      </c>
      <c r="H61" s="90">
        <f t="shared" si="5"/>
        <v>0</v>
      </c>
    </row>
    <row r="62" spans="2:12" ht="15.75" x14ac:dyDescent="0.2">
      <c r="D62" s="104" t="s">
        <v>65</v>
      </c>
      <c r="E62" s="89" t="s">
        <v>198</v>
      </c>
      <c r="F62" s="91">
        <v>0</v>
      </c>
      <c r="G62" s="91">
        <v>0</v>
      </c>
      <c r="H62" s="90">
        <f t="shared" si="5"/>
        <v>0</v>
      </c>
    </row>
    <row r="63" spans="2:12" ht="15.75" x14ac:dyDescent="0.2">
      <c r="D63" s="104" t="s">
        <v>67</v>
      </c>
      <c r="E63" s="89" t="s">
        <v>199</v>
      </c>
      <c r="F63" s="91">
        <v>0</v>
      </c>
      <c r="G63" s="91">
        <v>0</v>
      </c>
      <c r="H63" s="90">
        <f t="shared" si="5"/>
        <v>0</v>
      </c>
    </row>
    <row r="64" spans="2:12" ht="15.75" x14ac:dyDescent="0.2">
      <c r="D64" s="104" t="s">
        <v>68</v>
      </c>
      <c r="E64" s="89" t="s">
        <v>200</v>
      </c>
      <c r="F64" s="91">
        <v>0</v>
      </c>
      <c r="G64" s="91">
        <v>0</v>
      </c>
      <c r="H64" s="90">
        <f t="shared" si="5"/>
        <v>0</v>
      </c>
    </row>
    <row r="65" spans="4:8" ht="15.75" x14ac:dyDescent="0.2">
      <c r="D65" s="104" t="s">
        <v>201</v>
      </c>
      <c r="E65" s="89" t="s">
        <v>202</v>
      </c>
      <c r="F65" s="91">
        <v>18500</v>
      </c>
      <c r="G65" s="91">
        <v>18500</v>
      </c>
      <c r="H65" s="90">
        <f t="shared" si="5"/>
        <v>0</v>
      </c>
    </row>
    <row r="66" spans="4:8" ht="15.75" x14ac:dyDescent="0.2">
      <c r="D66" s="104" t="s">
        <v>203</v>
      </c>
      <c r="E66" s="89" t="s">
        <v>204</v>
      </c>
      <c r="F66" s="91">
        <v>0</v>
      </c>
      <c r="G66" s="91">
        <v>0</v>
      </c>
      <c r="H66" s="90">
        <f t="shared" si="5"/>
        <v>0</v>
      </c>
    </row>
    <row r="67" spans="4:8" x14ac:dyDescent="0.2">
      <c r="D67" s="273" t="s">
        <v>207</v>
      </c>
      <c r="E67" s="274"/>
      <c r="F67" s="92">
        <f>SUM(F59:F66)</f>
        <v>1061846.6399999999</v>
      </c>
      <c r="G67" s="92">
        <f>SUM(G59:G66)</f>
        <v>1108685.3700000001</v>
      </c>
      <c r="H67" s="92">
        <f>SUM(H59:H66)</f>
        <v>46838.73</v>
      </c>
    </row>
  </sheetData>
  <mergeCells count="5">
    <mergeCell ref="I47:I48"/>
    <mergeCell ref="B5:I5"/>
    <mergeCell ref="B11:I11"/>
    <mergeCell ref="B21:I21"/>
    <mergeCell ref="D67:E67"/>
  </mergeCells>
  <conditionalFormatting sqref="H4:I4 J4:J65539 H6:I10 H20:I20 H22:I31 H49:I52 H54:H57 I54:I65539 H59:H66 H68:H65539">
    <cfRule type="cellIs" dxfId="3" priority="9" stopIfTrue="1" operator="lessThan">
      <formula>0</formula>
    </cfRule>
  </conditionalFormatting>
  <conditionalFormatting sqref="H12:I18">
    <cfRule type="cellIs" dxfId="2" priority="3" stopIfTrue="1" operator="lessThan">
      <formula>0</formula>
    </cfRule>
  </conditionalFormatting>
  <conditionalFormatting sqref="H33:I42">
    <cfRule type="cellIs" dxfId="1" priority="1" stopIfTrue="1" operator="lessThan">
      <formula>0</formula>
    </cfRule>
  </conditionalFormatting>
  <conditionalFormatting sqref="H44:I47 H48">
    <cfRule type="cellIs" dxfId="0" priority="5" stopIfTrue="1" operator="lessThan">
      <formula>0</formula>
    </cfRule>
  </conditionalFormatting>
  <pageMargins left="0.65" right="0.44" top="0.3" bottom="0.33" header="0" footer="0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N56"/>
  <sheetViews>
    <sheetView showGridLines="0" zoomScale="85" zoomScaleNormal="85" workbookViewId="0">
      <selection activeCell="M15" sqref="M15"/>
    </sheetView>
  </sheetViews>
  <sheetFormatPr baseColWidth="10" defaultColWidth="13.33203125" defaultRowHeight="17.25" x14ac:dyDescent="0.3"/>
  <cols>
    <col min="1" max="1" width="12.33203125" style="173" customWidth="1"/>
    <col min="2" max="2" width="16.5" style="173" customWidth="1"/>
    <col min="3" max="3" width="14.5" style="173" customWidth="1"/>
    <col min="4" max="4" width="15.83203125" style="173" customWidth="1"/>
    <col min="5" max="5" width="3.33203125" style="173" customWidth="1"/>
    <col min="6" max="6" width="6.1640625" style="173" customWidth="1"/>
    <col min="7" max="7" width="13.33203125" style="173" customWidth="1"/>
    <col min="8" max="8" width="26.33203125" style="173" customWidth="1"/>
    <col min="9" max="9" width="14.1640625" style="173" bestFit="1" customWidth="1"/>
    <col min="10" max="10" width="18.5" style="173" customWidth="1"/>
    <col min="11" max="11" width="16" style="173" customWidth="1"/>
    <col min="12" max="12" width="20.83203125" style="173" customWidth="1"/>
    <col min="13" max="13" width="21" style="173" customWidth="1"/>
    <col min="14" max="14" width="15" style="173" customWidth="1"/>
    <col min="15" max="16384" width="13.33203125" style="173"/>
  </cols>
  <sheetData>
    <row r="1" spans="1:14" x14ac:dyDescent="0.3">
      <c r="A1" s="170" t="s">
        <v>93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2"/>
    </row>
    <row r="2" spans="1:14" ht="18" thickBot="1" x14ac:dyDescent="0.35">
      <c r="A2" s="174" t="s">
        <v>243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6"/>
    </row>
    <row r="3" spans="1:14" ht="18" thickBot="1" x14ac:dyDescent="0.35">
      <c r="B3" s="177"/>
      <c r="F3" s="178"/>
      <c r="G3" s="178"/>
      <c r="H3" s="178"/>
      <c r="I3" s="178"/>
      <c r="J3" s="178"/>
      <c r="K3" s="178"/>
      <c r="L3" s="178"/>
      <c r="M3" s="178"/>
      <c r="N3" s="178"/>
    </row>
    <row r="4" spans="1:14" ht="15" customHeight="1" thickBot="1" x14ac:dyDescent="0.35">
      <c r="A4" s="275" t="s">
        <v>231</v>
      </c>
      <c r="B4" s="276"/>
      <c r="C4" s="276"/>
      <c r="D4" s="277"/>
      <c r="F4" s="158" t="s">
        <v>69</v>
      </c>
      <c r="G4" s="159"/>
      <c r="H4" s="160"/>
      <c r="I4" s="161" t="s">
        <v>0</v>
      </c>
      <c r="J4" s="161" t="s">
        <v>15</v>
      </c>
      <c r="K4" s="161" t="s">
        <v>1</v>
      </c>
      <c r="L4" s="162" t="s">
        <v>237</v>
      </c>
      <c r="M4" s="161" t="s">
        <v>245</v>
      </c>
      <c r="N4" s="178"/>
    </row>
    <row r="5" spans="1:14" s="180" customFormat="1" ht="18" thickBot="1" x14ac:dyDescent="0.35">
      <c r="A5" s="179" t="s">
        <v>13</v>
      </c>
      <c r="B5" s="179" t="s">
        <v>2</v>
      </c>
      <c r="C5" s="179" t="s">
        <v>3</v>
      </c>
      <c r="D5" s="179" t="s">
        <v>4</v>
      </c>
      <c r="F5" s="153" t="s">
        <v>70</v>
      </c>
      <c r="G5" s="153" t="s">
        <v>5</v>
      </c>
      <c r="H5" s="153"/>
      <c r="I5" s="226">
        <v>0.23599999999999999</v>
      </c>
      <c r="J5" s="226">
        <v>0</v>
      </c>
      <c r="K5" s="226">
        <v>6.0000000000000001E-3</v>
      </c>
      <c r="L5" s="226">
        <v>7.4999999999999997E-3</v>
      </c>
      <c r="M5" s="227">
        <v>8.3389999999999992E-3</v>
      </c>
      <c r="N5" s="181"/>
    </row>
    <row r="6" spans="1:14" ht="18" thickBot="1" x14ac:dyDescent="0.35">
      <c r="A6" s="179" t="s">
        <v>139</v>
      </c>
      <c r="B6" s="223">
        <v>16000.8</v>
      </c>
      <c r="C6" s="223">
        <v>615.84</v>
      </c>
      <c r="D6" s="223">
        <v>2476.08</v>
      </c>
      <c r="F6" s="153" t="s">
        <v>71</v>
      </c>
      <c r="G6" s="155" t="s">
        <v>6</v>
      </c>
      <c r="H6" s="155"/>
      <c r="I6" s="226">
        <v>0.23599999999999999</v>
      </c>
      <c r="J6" s="226">
        <v>0</v>
      </c>
      <c r="K6" s="226">
        <v>6.0000000000000001E-3</v>
      </c>
      <c r="L6" s="226">
        <v>7.4999999999999997E-3</v>
      </c>
      <c r="M6" s="228"/>
      <c r="N6" s="181"/>
    </row>
    <row r="7" spans="1:14" ht="18" thickBot="1" x14ac:dyDescent="0.35">
      <c r="A7" s="179" t="s">
        <v>138</v>
      </c>
      <c r="B7" s="223">
        <v>13835.64</v>
      </c>
      <c r="C7" s="223">
        <v>502.2</v>
      </c>
      <c r="D7" s="223">
        <v>2023.8</v>
      </c>
      <c r="F7" s="154" t="s">
        <v>238</v>
      </c>
      <c r="G7" s="156" t="s">
        <v>239</v>
      </c>
      <c r="H7" s="157"/>
      <c r="I7" s="226">
        <v>0.32440000000000002</v>
      </c>
      <c r="J7" s="226">
        <v>0</v>
      </c>
      <c r="K7" s="226">
        <v>6.0000000000000001E-3</v>
      </c>
      <c r="L7" s="226">
        <v>7.4999999999999997E-3</v>
      </c>
      <c r="M7" s="228"/>
      <c r="N7" s="181"/>
    </row>
    <row r="8" spans="1:14" ht="18" thickBot="1" x14ac:dyDescent="0.35">
      <c r="A8" s="179" t="s">
        <v>140</v>
      </c>
      <c r="B8" s="223">
        <v>10388.16</v>
      </c>
      <c r="C8" s="223">
        <v>380.16</v>
      </c>
      <c r="D8" s="223">
        <v>1668.48</v>
      </c>
      <c r="E8" s="182"/>
      <c r="F8" s="153" t="s">
        <v>72</v>
      </c>
      <c r="G8" s="155" t="s">
        <v>8</v>
      </c>
      <c r="H8" s="155"/>
      <c r="I8" s="226">
        <v>0.23599999999999999</v>
      </c>
      <c r="J8" s="226">
        <v>5.5E-2</v>
      </c>
      <c r="K8" s="226">
        <v>6.0000000000000001E-3</v>
      </c>
      <c r="L8" s="226">
        <v>7.4999999999999997E-3</v>
      </c>
      <c r="M8" s="228"/>
      <c r="N8" s="181"/>
    </row>
    <row r="9" spans="1:14" ht="18" thickBot="1" x14ac:dyDescent="0.35">
      <c r="A9" s="179" t="s">
        <v>141</v>
      </c>
      <c r="B9" s="223">
        <v>8645.8799999999992</v>
      </c>
      <c r="C9" s="223">
        <v>258.83999999999997</v>
      </c>
      <c r="D9" s="223">
        <v>1375.32</v>
      </c>
      <c r="F9" s="158" t="s">
        <v>73</v>
      </c>
      <c r="G9" s="159"/>
      <c r="H9" s="160"/>
      <c r="I9" s="229" t="s">
        <v>0</v>
      </c>
      <c r="J9" s="229" t="s">
        <v>15</v>
      </c>
      <c r="K9" s="229" t="s">
        <v>1</v>
      </c>
      <c r="L9" s="229" t="s">
        <v>77</v>
      </c>
      <c r="M9" s="230" t="s">
        <v>237</v>
      </c>
    </row>
    <row r="10" spans="1:14" ht="18" thickBot="1" x14ac:dyDescent="0.35">
      <c r="A10" s="179" t="s">
        <v>9</v>
      </c>
      <c r="B10" s="223">
        <v>7913.28</v>
      </c>
      <c r="C10" s="223">
        <v>194.88</v>
      </c>
      <c r="D10" s="223">
        <v>1214.8800000000001</v>
      </c>
      <c r="F10" s="153" t="s">
        <v>57</v>
      </c>
      <c r="G10" s="152" t="s">
        <v>75</v>
      </c>
      <c r="H10" s="153"/>
      <c r="I10" s="226">
        <v>0.23599999999999999</v>
      </c>
      <c r="J10" s="226">
        <v>5.5E-2</v>
      </c>
      <c r="K10" s="226">
        <v>6.0000000000000001E-3</v>
      </c>
      <c r="L10" s="226">
        <v>2E-3</v>
      </c>
      <c r="M10" s="226">
        <v>7.4999999999999997E-3</v>
      </c>
    </row>
    <row r="11" spans="1:14" ht="18" thickBot="1" x14ac:dyDescent="0.35">
      <c r="F11" s="153" t="s">
        <v>74</v>
      </c>
      <c r="G11" s="152" t="s">
        <v>76</v>
      </c>
      <c r="H11" s="153"/>
      <c r="I11" s="226">
        <v>0.23599999999999999</v>
      </c>
      <c r="J11" s="226">
        <v>5.5E-2</v>
      </c>
      <c r="K11" s="226">
        <v>6.0000000000000001E-3</v>
      </c>
      <c r="L11" s="226">
        <v>2E-3</v>
      </c>
      <c r="M11" s="226">
        <v>7.4999999999999997E-3</v>
      </c>
    </row>
    <row r="12" spans="1:14" s="178" customFormat="1" ht="17.25" customHeight="1" thickBot="1" x14ac:dyDescent="0.35">
      <c r="A12" s="275" t="s">
        <v>122</v>
      </c>
      <c r="B12" s="276"/>
      <c r="C12" s="277"/>
      <c r="F12" s="183"/>
      <c r="I12" s="184"/>
      <c r="J12" s="184"/>
      <c r="K12" s="184"/>
      <c r="L12" s="185"/>
      <c r="M12" s="185"/>
    </row>
    <row r="13" spans="1:14" s="188" customFormat="1" ht="18" thickBot="1" x14ac:dyDescent="0.35">
      <c r="A13" s="179" t="s">
        <v>232</v>
      </c>
      <c r="B13" s="179" t="s">
        <v>14</v>
      </c>
      <c r="C13" s="179" t="s">
        <v>233</v>
      </c>
      <c r="D13" s="186"/>
      <c r="E13" s="187"/>
      <c r="F13" s="187"/>
      <c r="J13" s="183"/>
      <c r="K13" s="183"/>
      <c r="L13" s="183"/>
      <c r="M13" s="184"/>
      <c r="N13" s="184"/>
    </row>
    <row r="14" spans="1:14" ht="18" thickBot="1" x14ac:dyDescent="0.35">
      <c r="A14" s="179">
        <v>1</v>
      </c>
      <c r="B14" s="223">
        <v>1324.2</v>
      </c>
      <c r="C14" s="224">
        <v>220.7</v>
      </c>
      <c r="D14" s="189"/>
      <c r="E14" s="178"/>
      <c r="F14" s="178"/>
      <c r="J14" s="183"/>
      <c r="K14" s="190" t="s">
        <v>149</v>
      </c>
      <c r="L14" s="190"/>
      <c r="M14" s="191">
        <v>291.73</v>
      </c>
      <c r="N14" s="184"/>
    </row>
    <row r="15" spans="1:14" ht="18" thickBot="1" x14ac:dyDescent="0.35">
      <c r="A15" s="179">
        <v>2</v>
      </c>
      <c r="B15" s="223">
        <v>1566.84</v>
      </c>
      <c r="C15" s="224">
        <v>261.14</v>
      </c>
      <c r="D15" s="189"/>
      <c r="J15" s="183"/>
      <c r="K15" s="190" t="s">
        <v>150</v>
      </c>
      <c r="L15" s="190"/>
      <c r="M15" s="191">
        <v>60.6</v>
      </c>
      <c r="N15" s="184"/>
    </row>
    <row r="16" spans="1:14" ht="18" thickBot="1" x14ac:dyDescent="0.35">
      <c r="A16" s="179">
        <v>3</v>
      </c>
      <c r="B16" s="223">
        <v>1809.84</v>
      </c>
      <c r="C16" s="224">
        <v>301.64</v>
      </c>
      <c r="D16" s="189"/>
      <c r="E16" s="190" t="s">
        <v>10</v>
      </c>
      <c r="F16" s="190"/>
      <c r="G16" s="192"/>
      <c r="H16" s="192"/>
      <c r="J16" s="183"/>
      <c r="K16" s="178"/>
      <c r="L16" s="178"/>
      <c r="M16" s="184"/>
      <c r="N16" s="184"/>
    </row>
    <row r="17" spans="1:14" ht="18" thickBot="1" x14ac:dyDescent="0.35">
      <c r="A17" s="179">
        <v>4</v>
      </c>
      <c r="B17" s="223">
        <v>2052.12</v>
      </c>
      <c r="C17" s="224">
        <v>342.02</v>
      </c>
      <c r="D17" s="189"/>
      <c r="E17" s="193" t="s">
        <v>11</v>
      </c>
      <c r="F17" s="194"/>
      <c r="G17" s="219">
        <v>5154.9799999999996</v>
      </c>
      <c r="H17" s="195"/>
    </row>
    <row r="18" spans="1:14" ht="18" thickBot="1" x14ac:dyDescent="0.35">
      <c r="A18" s="179">
        <v>5</v>
      </c>
      <c r="B18" s="223">
        <v>2295</v>
      </c>
      <c r="C18" s="224">
        <v>382.5</v>
      </c>
      <c r="D18" s="189"/>
      <c r="E18" s="187"/>
      <c r="F18" s="196"/>
      <c r="L18" s="197"/>
    </row>
    <row r="19" spans="1:14" ht="18" thickBot="1" x14ac:dyDescent="0.35">
      <c r="A19" s="179">
        <v>6</v>
      </c>
      <c r="B19" s="223">
        <v>2457</v>
      </c>
      <c r="C19" s="224">
        <v>409.5</v>
      </c>
      <c r="D19" s="189"/>
    </row>
    <row r="20" spans="1:14" ht="18" thickBot="1" x14ac:dyDescent="0.35">
      <c r="A20" s="179">
        <v>7</v>
      </c>
      <c r="B20" s="223">
        <v>2619</v>
      </c>
      <c r="C20" s="224">
        <v>436.5</v>
      </c>
      <c r="D20" s="189"/>
      <c r="E20" s="198"/>
      <c r="F20" s="198"/>
      <c r="G20" s="199" t="s">
        <v>80</v>
      </c>
      <c r="H20" s="200"/>
      <c r="I20" s="192"/>
    </row>
    <row r="21" spans="1:14" ht="18" thickBot="1" x14ac:dyDescent="0.35">
      <c r="A21" s="179">
        <v>8</v>
      </c>
      <c r="B21" s="223">
        <v>2780.88</v>
      </c>
      <c r="C21" s="224">
        <v>463.48</v>
      </c>
      <c r="D21" s="189"/>
      <c r="E21" s="201"/>
      <c r="F21" s="202"/>
      <c r="G21" s="161" t="s">
        <v>81</v>
      </c>
      <c r="H21" s="161" t="s">
        <v>61</v>
      </c>
      <c r="I21" s="161" t="s">
        <v>86</v>
      </c>
      <c r="J21" s="178"/>
      <c r="K21" s="204"/>
      <c r="L21" s="178"/>
      <c r="M21" s="178"/>
      <c r="N21" s="178"/>
    </row>
    <row r="22" spans="1:14" ht="18" thickBot="1" x14ac:dyDescent="0.35">
      <c r="A22" s="179">
        <v>9</v>
      </c>
      <c r="B22" s="223">
        <v>2943.24</v>
      </c>
      <c r="C22" s="224">
        <v>490.54</v>
      </c>
      <c r="D22" s="189"/>
      <c r="E22" s="201"/>
      <c r="F22" s="202"/>
      <c r="G22" s="161" t="s">
        <v>143</v>
      </c>
      <c r="H22" s="203" t="s">
        <v>84</v>
      </c>
      <c r="I22" s="225">
        <v>6.7000000000000004E-2</v>
      </c>
      <c r="J22" s="204"/>
      <c r="K22" s="204"/>
      <c r="M22" s="204"/>
      <c r="N22" s="204"/>
    </row>
    <row r="23" spans="1:14" ht="18" thickBot="1" x14ac:dyDescent="0.35">
      <c r="A23" s="179">
        <v>10</v>
      </c>
      <c r="B23" s="223">
        <v>3105</v>
      </c>
      <c r="C23" s="224">
        <v>517.5</v>
      </c>
      <c r="D23" s="189"/>
      <c r="G23" s="161" t="s">
        <v>144</v>
      </c>
      <c r="H23" s="203" t="s">
        <v>145</v>
      </c>
      <c r="I23" s="225">
        <v>1.6500000000000001E-2</v>
      </c>
      <c r="J23" s="205"/>
      <c r="K23" s="204"/>
      <c r="L23" s="204"/>
      <c r="M23" s="204"/>
      <c r="N23" s="204"/>
    </row>
    <row r="24" spans="1:14" ht="18" thickBot="1" x14ac:dyDescent="0.35">
      <c r="A24" s="179">
        <v>11</v>
      </c>
      <c r="B24" s="223">
        <v>3428.52</v>
      </c>
      <c r="C24" s="224">
        <v>571.41999999999996</v>
      </c>
      <c r="D24" s="189"/>
      <c r="G24" s="161" t="s">
        <v>146</v>
      </c>
      <c r="H24" s="203" t="s">
        <v>82</v>
      </c>
      <c r="I24" s="226">
        <v>1.4999999999999999E-2</v>
      </c>
      <c r="J24" s="206"/>
      <c r="K24" s="206"/>
      <c r="L24" s="206"/>
      <c r="M24" s="206"/>
      <c r="N24" s="206"/>
    </row>
    <row r="25" spans="1:14" ht="18" thickBot="1" x14ac:dyDescent="0.35">
      <c r="A25" s="179">
        <v>12</v>
      </c>
      <c r="B25" s="223">
        <v>3752.64</v>
      </c>
      <c r="C25" s="224">
        <v>625.44000000000005</v>
      </c>
      <c r="D25" s="189"/>
      <c r="G25" s="161" t="s">
        <v>147</v>
      </c>
      <c r="H25" s="203" t="s">
        <v>83</v>
      </c>
      <c r="I25" s="225">
        <v>3.5999999999999997E-2</v>
      </c>
      <c r="J25" s="204"/>
      <c r="K25" s="204"/>
      <c r="L25" s="204"/>
      <c r="M25" s="204"/>
      <c r="N25" s="204"/>
    </row>
    <row r="26" spans="1:14" ht="18" thickBot="1" x14ac:dyDescent="0.35">
      <c r="A26" s="179">
        <v>13</v>
      </c>
      <c r="B26" s="223">
        <v>4076.76</v>
      </c>
      <c r="C26" s="224">
        <v>679.46</v>
      </c>
      <c r="D26" s="189"/>
      <c r="G26" s="161" t="s">
        <v>148</v>
      </c>
      <c r="H26" s="203" t="s">
        <v>85</v>
      </c>
      <c r="I26" s="225">
        <v>3.5999999999999997E-2</v>
      </c>
      <c r="J26" s="205"/>
      <c r="K26" s="204"/>
      <c r="L26" s="204"/>
      <c r="M26" s="204"/>
      <c r="N26" s="204"/>
    </row>
    <row r="27" spans="1:14" ht="18" thickBot="1" x14ac:dyDescent="0.35">
      <c r="A27" s="179">
        <v>14</v>
      </c>
      <c r="B27" s="223">
        <v>4401.12</v>
      </c>
      <c r="C27" s="224">
        <v>733.52</v>
      </c>
      <c r="D27" s="189"/>
      <c r="G27" s="183"/>
      <c r="H27" s="188"/>
      <c r="I27" s="204"/>
      <c r="J27" s="205"/>
      <c r="K27" s="204"/>
      <c r="L27" s="204"/>
      <c r="M27" s="204"/>
      <c r="N27" s="204"/>
    </row>
    <row r="28" spans="1:14" ht="18" thickBot="1" x14ac:dyDescent="0.35">
      <c r="A28" s="179">
        <v>15</v>
      </c>
      <c r="B28" s="223">
        <v>4724.3999999999996</v>
      </c>
      <c r="C28" s="224">
        <v>787.4</v>
      </c>
      <c r="D28" s="189"/>
      <c r="G28" s="183"/>
      <c r="H28" s="188"/>
      <c r="I28" s="204"/>
      <c r="J28" s="204"/>
      <c r="K28" s="204"/>
      <c r="L28" s="204"/>
      <c r="M28" s="204"/>
      <c r="N28" s="204"/>
    </row>
    <row r="29" spans="1:14" ht="18" thickBot="1" x14ac:dyDescent="0.35">
      <c r="A29" s="179">
        <v>16</v>
      </c>
      <c r="B29" s="223">
        <v>5048.88</v>
      </c>
      <c r="C29" s="224">
        <v>841.48</v>
      </c>
      <c r="D29" s="189"/>
      <c r="G29" s="183"/>
      <c r="H29" s="188"/>
      <c r="I29" s="204"/>
      <c r="J29" s="204"/>
      <c r="K29" s="204"/>
      <c r="L29" s="204"/>
      <c r="M29" s="204"/>
      <c r="N29" s="204"/>
    </row>
    <row r="30" spans="1:14" ht="18" thickBot="1" x14ac:dyDescent="0.35">
      <c r="A30" s="179">
        <v>17</v>
      </c>
      <c r="B30" s="223">
        <v>5372.16</v>
      </c>
      <c r="C30" s="224">
        <v>895.36</v>
      </c>
      <c r="D30" s="189"/>
      <c r="G30" s="183"/>
      <c r="H30" s="188"/>
      <c r="I30" s="204"/>
      <c r="J30" s="204"/>
      <c r="K30" s="204"/>
      <c r="L30" s="204"/>
      <c r="M30" s="204"/>
      <c r="N30" s="204"/>
    </row>
    <row r="31" spans="1:14" ht="18" thickBot="1" x14ac:dyDescent="0.35">
      <c r="A31" s="179">
        <v>18</v>
      </c>
      <c r="B31" s="223">
        <v>5696.28</v>
      </c>
      <c r="C31" s="224">
        <v>949.38</v>
      </c>
      <c r="D31" s="189"/>
      <c r="G31" s="183"/>
      <c r="H31" s="188"/>
      <c r="I31" s="204"/>
      <c r="J31" s="204"/>
      <c r="K31" s="204"/>
      <c r="L31" s="204"/>
      <c r="M31" s="204"/>
      <c r="N31" s="204"/>
    </row>
    <row r="32" spans="1:14" ht="18" thickBot="1" x14ac:dyDescent="0.35">
      <c r="A32" s="179">
        <v>19</v>
      </c>
      <c r="B32" s="223">
        <v>6020.28</v>
      </c>
      <c r="C32" s="224">
        <v>1003.38</v>
      </c>
      <c r="D32" s="189"/>
      <c r="G32" s="183"/>
      <c r="H32" s="188"/>
      <c r="I32" s="204"/>
      <c r="J32" s="205"/>
      <c r="K32" s="204"/>
      <c r="L32" s="204"/>
      <c r="M32" s="204"/>
      <c r="N32" s="204"/>
    </row>
    <row r="33" spans="1:14" ht="18" thickBot="1" x14ac:dyDescent="0.35">
      <c r="A33" s="179">
        <v>20</v>
      </c>
      <c r="B33" s="223">
        <v>6343.92</v>
      </c>
      <c r="C33" s="224">
        <v>1057.32</v>
      </c>
      <c r="D33" s="189"/>
      <c r="I33" s="207"/>
      <c r="J33" s="207"/>
      <c r="K33" s="207"/>
      <c r="L33" s="207"/>
      <c r="M33" s="207"/>
      <c r="N33" s="207"/>
    </row>
    <row r="34" spans="1:14" ht="18" thickBot="1" x14ac:dyDescent="0.35">
      <c r="A34" s="179">
        <v>21</v>
      </c>
      <c r="B34" s="223">
        <v>6829.56</v>
      </c>
      <c r="C34" s="224">
        <v>1138.26</v>
      </c>
      <c r="D34" s="189"/>
      <c r="K34" s="198"/>
      <c r="L34" s="201"/>
    </row>
    <row r="35" spans="1:14" ht="18" thickBot="1" x14ac:dyDescent="0.35">
      <c r="A35" s="179">
        <v>22</v>
      </c>
      <c r="B35" s="223">
        <v>7355.88</v>
      </c>
      <c r="C35" s="224">
        <v>1225.98</v>
      </c>
      <c r="D35" s="189"/>
      <c r="K35" s="183"/>
      <c r="L35" s="183"/>
    </row>
    <row r="36" spans="1:14" ht="18" thickBot="1" x14ac:dyDescent="0.35">
      <c r="A36" s="179">
        <v>23</v>
      </c>
      <c r="B36" s="223">
        <v>7883.52</v>
      </c>
      <c r="C36" s="224">
        <v>1313.92</v>
      </c>
      <c r="D36" s="189"/>
      <c r="K36" s="183"/>
      <c r="L36" s="208"/>
    </row>
    <row r="37" spans="1:14" ht="18" thickBot="1" x14ac:dyDescent="0.35">
      <c r="A37" s="179">
        <v>24</v>
      </c>
      <c r="B37" s="223">
        <v>8410.08</v>
      </c>
      <c r="C37" s="224">
        <v>1401.68</v>
      </c>
      <c r="D37" s="189"/>
      <c r="K37" s="183"/>
      <c r="L37" s="208"/>
    </row>
    <row r="38" spans="1:14" ht="18" thickBot="1" x14ac:dyDescent="0.35">
      <c r="A38" s="179">
        <v>25</v>
      </c>
      <c r="B38" s="223">
        <v>8937.48</v>
      </c>
      <c r="C38" s="224">
        <v>1489.58</v>
      </c>
      <c r="D38" s="189"/>
      <c r="K38" s="183"/>
      <c r="L38" s="208"/>
    </row>
    <row r="39" spans="1:14" ht="18" thickBot="1" x14ac:dyDescent="0.35">
      <c r="A39" s="179">
        <v>26</v>
      </c>
      <c r="B39" s="223">
        <v>10073.76</v>
      </c>
      <c r="C39" s="224">
        <v>1678.96</v>
      </c>
      <c r="D39" s="189"/>
      <c r="K39" s="183"/>
      <c r="L39" s="209"/>
    </row>
    <row r="40" spans="1:14" ht="18" thickBot="1" x14ac:dyDescent="0.35">
      <c r="A40" s="179">
        <v>27</v>
      </c>
      <c r="B40" s="223">
        <v>11482.08</v>
      </c>
      <c r="C40" s="224">
        <v>1913.68</v>
      </c>
      <c r="D40" s="189"/>
      <c r="K40" s="183"/>
      <c r="L40" s="208"/>
    </row>
    <row r="41" spans="1:14" ht="18" thickBot="1" x14ac:dyDescent="0.35">
      <c r="A41" s="179">
        <v>28</v>
      </c>
      <c r="B41" s="223">
        <v>12009.72</v>
      </c>
      <c r="C41" s="224">
        <v>2001.62</v>
      </c>
      <c r="D41" s="189"/>
      <c r="K41" s="183"/>
      <c r="L41" s="208"/>
    </row>
    <row r="42" spans="1:14" ht="18" thickBot="1" x14ac:dyDescent="0.35">
      <c r="A42" s="179">
        <v>29</v>
      </c>
      <c r="B42" s="223">
        <v>12536.52</v>
      </c>
      <c r="C42" s="224">
        <v>2089.42</v>
      </c>
      <c r="D42" s="189"/>
      <c r="K42" s="183"/>
      <c r="L42" s="208"/>
    </row>
    <row r="43" spans="1:14" ht="18" thickBot="1" x14ac:dyDescent="0.35">
      <c r="A43" s="179">
        <v>30</v>
      </c>
      <c r="B43" s="223">
        <v>13976.88</v>
      </c>
      <c r="C43" s="224">
        <v>2329.48</v>
      </c>
      <c r="D43" s="189"/>
      <c r="K43" s="183"/>
      <c r="L43" s="208"/>
    </row>
    <row r="44" spans="1:14" x14ac:dyDescent="0.3">
      <c r="A44" s="173" t="s">
        <v>137</v>
      </c>
      <c r="B44" s="178"/>
      <c r="K44" s="183"/>
      <c r="L44" s="208"/>
    </row>
    <row r="45" spans="1:14" x14ac:dyDescent="0.3">
      <c r="B45" s="178"/>
      <c r="K45" s="183"/>
      <c r="L45" s="208"/>
    </row>
    <row r="46" spans="1:14" x14ac:dyDescent="0.3">
      <c r="B46" s="178"/>
    </row>
    <row r="47" spans="1:14" ht="18" thickBot="1" x14ac:dyDescent="0.35">
      <c r="B47" s="178"/>
    </row>
    <row r="48" spans="1:14" ht="18" thickBot="1" x14ac:dyDescent="0.35">
      <c r="A48" s="210" t="s">
        <v>210</v>
      </c>
      <c r="B48" s="211"/>
      <c r="C48" s="211"/>
      <c r="D48" s="212"/>
    </row>
    <row r="49" spans="1:4" ht="18" thickBot="1" x14ac:dyDescent="0.35">
      <c r="A49" s="213" t="s">
        <v>13</v>
      </c>
      <c r="B49" s="213" t="s">
        <v>2</v>
      </c>
      <c r="C49" s="213" t="s">
        <v>3</v>
      </c>
      <c r="D49" s="213"/>
    </row>
    <row r="50" spans="1:4" ht="18" thickBot="1" x14ac:dyDescent="0.35">
      <c r="A50" s="214" t="s">
        <v>139</v>
      </c>
      <c r="B50" s="231">
        <v>822.83</v>
      </c>
      <c r="C50" s="231">
        <v>31.68</v>
      </c>
      <c r="D50" s="215"/>
    </row>
    <row r="51" spans="1:4" ht="18" thickBot="1" x14ac:dyDescent="0.35">
      <c r="A51" s="214" t="s">
        <v>138</v>
      </c>
      <c r="B51" s="231">
        <v>840.88</v>
      </c>
      <c r="C51" s="231">
        <v>30.51</v>
      </c>
      <c r="D51" s="216"/>
    </row>
    <row r="52" spans="1:4" ht="18" thickBot="1" x14ac:dyDescent="0.35">
      <c r="A52" s="214" t="s">
        <v>140</v>
      </c>
      <c r="B52" s="231">
        <v>748.21</v>
      </c>
      <c r="C52" s="231">
        <v>27.35</v>
      </c>
      <c r="D52" s="216"/>
    </row>
    <row r="53" spans="1:4" ht="18" thickBot="1" x14ac:dyDescent="0.35">
      <c r="A53" s="214" t="s">
        <v>141</v>
      </c>
      <c r="B53" s="231">
        <v>713.92</v>
      </c>
      <c r="C53" s="231">
        <v>21.34</v>
      </c>
      <c r="D53" s="216"/>
    </row>
    <row r="54" spans="1:4" ht="18" thickBot="1" x14ac:dyDescent="0.35">
      <c r="A54" s="214" t="s">
        <v>9</v>
      </c>
      <c r="B54" s="231">
        <v>659.44</v>
      </c>
      <c r="C54" s="231">
        <v>16.239999999999998</v>
      </c>
      <c r="D54" s="217"/>
    </row>
    <row r="55" spans="1:4" x14ac:dyDescent="0.3">
      <c r="B55" s="178"/>
    </row>
    <row r="56" spans="1:4" x14ac:dyDescent="0.3">
      <c r="B56" s="178"/>
    </row>
  </sheetData>
  <mergeCells count="2">
    <mergeCell ref="A4:D4"/>
    <mergeCell ref="A12:C12"/>
  </mergeCells>
  <pageMargins left="0.44" right="0.49" top="0.5" bottom="0.79" header="0.27" footer="0.511811023622047"/>
  <pageSetup paperSize="9" scale="55" orientation="landscape" horizontalDpi="300" verticalDpi="300" r:id="rId1"/>
  <headerFooter alignWithMargins="0"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29</vt:i4>
      </vt:variant>
    </vt:vector>
  </HeadingPairs>
  <TitlesOfParts>
    <vt:vector size="33" baseType="lpstr">
      <vt:lpstr>ENTRADA-DATOS</vt:lpstr>
      <vt:lpstr>RPT</vt:lpstr>
      <vt:lpstr>Comparativo</vt:lpstr>
      <vt:lpstr>DataBase</vt:lpstr>
      <vt:lpstr>ANTIGLABORAL</vt:lpstr>
      <vt:lpstr>RPT!ANTIGUEDAD</vt:lpstr>
      <vt:lpstr>ANTIGUEDAD</vt:lpstr>
      <vt:lpstr>Comparativo!Área_de_impresión</vt:lpstr>
      <vt:lpstr>DataBase!Área_de_impresión</vt:lpstr>
      <vt:lpstr>'ENTRADA-DATOS'!Área_de_impresión</vt:lpstr>
      <vt:lpstr>RPT!Área_de_impresión</vt:lpstr>
      <vt:lpstr>ATEP</vt:lpstr>
      <vt:lpstr>DATABASEMAXIMA</vt:lpstr>
      <vt:lpstr>DATABASICAS</vt:lpstr>
      <vt:lpstr>DATADESTINO</vt:lpstr>
      <vt:lpstr>EPIGRAFES</vt:lpstr>
      <vt:lpstr>RPT!ESCALA</vt:lpstr>
      <vt:lpstr>ESCALA</vt:lpstr>
      <vt:lpstr>RPT!ESPECIFICO</vt:lpstr>
      <vt:lpstr>EXTRA</vt:lpstr>
      <vt:lpstr>RPT!GRUPO</vt:lpstr>
      <vt:lpstr>GRUPO</vt:lpstr>
      <vt:lpstr>LABORAL</vt:lpstr>
      <vt:lpstr>RPT!NIVEL</vt:lpstr>
      <vt:lpstr>NIVEL</vt:lpstr>
      <vt:lpstr>RPT!NTRIENIOS</vt:lpstr>
      <vt:lpstr>NTRIENIOS</vt:lpstr>
      <vt:lpstr>PRODUCTIVIDAD</vt:lpstr>
      <vt:lpstr>SOLIDARIDAD</vt:lpstr>
      <vt:lpstr>SSFUNCIONARIOS</vt:lpstr>
      <vt:lpstr>SSLABORAL</vt:lpstr>
      <vt:lpstr>valorpunto</vt:lpstr>
      <vt:lpstr>valorpuntolaboral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Mancomunidad del Norte de Tene</dc:creator>
  <cp:keywords/>
  <dc:description/>
  <cp:lastModifiedBy>Eduardo González González</cp:lastModifiedBy>
  <cp:lastPrinted>2024-07-31T11:41:59Z</cp:lastPrinted>
  <dcterms:created xsi:type="dcterms:W3CDTF">1999-11-07T18:01:10Z</dcterms:created>
  <dcterms:modified xsi:type="dcterms:W3CDTF">2026-04-30T12:38:18Z</dcterms:modified>
  <cp:category/>
</cp:coreProperties>
</file>